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J:\QA-AS9100\National Standards &amp; STD Declarations\Conflict Minerals Dodd Frank Declarations\"/>
    </mc:Choice>
  </mc:AlternateContent>
  <xr:revisionPtr revIDLastSave="0" documentId="13_ncr:1_{F967514B-E952-4F7C-AFF7-DFBC91AB311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AB2464" i="5" s="1"/>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V2432" i="5"/>
  <c r="H2432" i="5" s="1"/>
  <c r="C2432" i="5"/>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AB2412" i="5"/>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T2187" i="5"/>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S1890" i="5"/>
  <c r="C1890" i="5"/>
  <c r="V1890" i="5" s="1"/>
  <c r="B1890" i="5"/>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T1822" i="5"/>
  <c r="C1822" i="5"/>
  <c r="V1822" i="5" s="1"/>
  <c r="B1822" i="5"/>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T1813" i="5"/>
  <c r="C1813" i="5"/>
  <c r="AB1813" i="5" s="1"/>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S1595"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S1476"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S1397" i="5"/>
  <c r="C1397" i="5"/>
  <c r="B1397" i="5"/>
  <c r="T1397" i="5" s="1"/>
  <c r="C1396" i="5"/>
  <c r="V1396" i="5" s="1"/>
  <c r="B1396" i="5"/>
  <c r="C1395" i="5"/>
  <c r="V1395" i="5" s="1"/>
  <c r="H1395" i="5" s="1"/>
  <c r="B1395" i="5"/>
  <c r="T1395" i="5" s="1"/>
  <c r="S1394" i="5"/>
  <c r="C1394" i="5"/>
  <c r="V1394" i="5" s="1"/>
  <c r="R1394" i="5" s="1"/>
  <c r="B1394" i="5"/>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AB1139" i="5" s="1"/>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T1097" i="5"/>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AB1070" i="5" s="1"/>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AB1021" i="5" s="1"/>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V940" i="5"/>
  <c r="C940" i="5"/>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AB901" i="5" s="1"/>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S857"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V655" i="5"/>
  <c r="C655" i="5"/>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AB642" i="5" s="1"/>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T584" i="5"/>
  <c r="C584" i="5"/>
  <c r="B584" i="5"/>
  <c r="S584" i="5" s="1"/>
  <c r="C583" i="5"/>
  <c r="V583" i="5" s="1"/>
  <c r="B583" i="5"/>
  <c r="C582" i="5"/>
  <c r="B582" i="5"/>
  <c r="T582" i="5" s="1"/>
  <c r="C581" i="5"/>
  <c r="V581" i="5" s="1"/>
  <c r="B581" i="5"/>
  <c r="C580" i="5"/>
  <c r="B580" i="5"/>
  <c r="C579" i="5"/>
  <c r="B579" i="5"/>
  <c r="C578" i="5"/>
  <c r="B578" i="5"/>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C551" i="5"/>
  <c r="V551" i="5" s="1"/>
  <c r="B551" i="5"/>
  <c r="C550" i="5"/>
  <c r="V550" i="5" s="1"/>
  <c r="B550" i="5"/>
  <c r="G549"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B480" i="5"/>
  <c r="T480" i="5" s="1"/>
  <c r="R479" i="5"/>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C452" i="5"/>
  <c r="V452" i="5" s="1"/>
  <c r="B452" i="5"/>
  <c r="T452" i="5" s="1"/>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F412" i="5" s="1"/>
  <c r="B412" i="5"/>
  <c r="T412" i="5" s="1"/>
  <c r="C411" i="5"/>
  <c r="V411" i="5" s="1"/>
  <c r="F411" i="5" s="1"/>
  <c r="B411" i="5"/>
  <c r="C410" i="5"/>
  <c r="B410" i="5"/>
  <c r="T410" i="5" s="1"/>
  <c r="C409" i="5"/>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C363" i="5"/>
  <c r="V363" i="5" s="1"/>
  <c r="I363" i="5" s="1"/>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V312" i="5"/>
  <c r="R312" i="5" s="1"/>
  <c r="C312" i="5"/>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AB298" i="5" s="1"/>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C262" i="5"/>
  <c r="V262" i="5" s="1"/>
  <c r="R262" i="5" s="1"/>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T249"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V230" i="5"/>
  <c r="H230" i="5" s="1"/>
  <c r="C230" i="5"/>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C173" i="5"/>
  <c r="V173" i="5" s="1"/>
  <c r="I173" i="5" s="1"/>
  <c r="B173" i="5"/>
  <c r="S173" i="5" s="1"/>
  <c r="C172" i="5"/>
  <c r="V172" i="5" s="1"/>
  <c r="B172" i="5"/>
  <c r="T172" i="5" s="1"/>
  <c r="C171" i="5"/>
  <c r="B171" i="5"/>
  <c r="T171" i="5" s="1"/>
  <c r="C170" i="5"/>
  <c r="V170" i="5" s="1"/>
  <c r="I170" i="5" s="1"/>
  <c r="B170" i="5"/>
  <c r="C169" i="5"/>
  <c r="V169" i="5" s="1"/>
  <c r="I169" i="5" s="1"/>
  <c r="B169" i="5"/>
  <c r="C168" i="5"/>
  <c r="V168" i="5" s="1"/>
  <c r="B168" i="5"/>
  <c r="C167" i="5"/>
  <c r="B167" i="5"/>
  <c r="S167" i="5" s="1"/>
  <c r="C166" i="5"/>
  <c r="V166" i="5" s="1"/>
  <c r="J166" i="5" s="1"/>
  <c r="B166" i="5"/>
  <c r="C165" i="5"/>
  <c r="V165" i="5" s="1"/>
  <c r="H165" i="5" s="1"/>
  <c r="B165" i="5"/>
  <c r="C164" i="5"/>
  <c r="V164" i="5" s="1"/>
  <c r="G164" i="5" s="1"/>
  <c r="B164" i="5"/>
  <c r="T164" i="5" s="1"/>
  <c r="C163" i="5"/>
  <c r="B163" i="5"/>
  <c r="C162" i="5"/>
  <c r="B162" i="5"/>
  <c r="C161" i="5"/>
  <c r="V161" i="5" s="1"/>
  <c r="I161" i="5" s="1"/>
  <c r="B161" i="5"/>
  <c r="S161" i="5" s="1"/>
  <c r="C160" i="5"/>
  <c r="V160" i="5" s="1"/>
  <c r="G160" i="5" s="1"/>
  <c r="B160" i="5"/>
  <c r="T160" i="5" s="1"/>
  <c r="C159" i="5"/>
  <c r="B159" i="5"/>
  <c r="C158" i="5"/>
  <c r="V158" i="5" s="1"/>
  <c r="B158" i="5"/>
  <c r="C157" i="5"/>
  <c r="V157" i="5" s="1"/>
  <c r="I157" i="5" s="1"/>
  <c r="B157" i="5"/>
  <c r="S157" i="5" s="1"/>
  <c r="C156" i="5"/>
  <c r="V156" i="5" s="1"/>
  <c r="R156" i="5" s="1"/>
  <c r="B156" i="5"/>
  <c r="T156" i="5" s="1"/>
  <c r="C155" i="5"/>
  <c r="B155" i="5"/>
  <c r="C154" i="5"/>
  <c r="V154" i="5" s="1"/>
  <c r="B154" i="5"/>
  <c r="C153" i="5"/>
  <c r="V153" i="5" s="1"/>
  <c r="I153" i="5" s="1"/>
  <c r="B153" i="5"/>
  <c r="S153" i="5" s="1"/>
  <c r="C152" i="5"/>
  <c r="V152" i="5" s="1"/>
  <c r="R152" i="5" s="1"/>
  <c r="B152" i="5"/>
  <c r="T152" i="5" s="1"/>
  <c r="C151" i="5"/>
  <c r="B151" i="5"/>
  <c r="T151" i="5" s="1"/>
  <c r="C150" i="5"/>
  <c r="B150" i="5"/>
  <c r="C149" i="5"/>
  <c r="V149" i="5" s="1"/>
  <c r="E149" i="5" s="1"/>
  <c r="X149" i="5" s="1"/>
  <c r="B149" i="5"/>
  <c r="T149" i="5" s="1"/>
  <c r="C148" i="5"/>
  <c r="V148" i="5" s="1"/>
  <c r="B148" i="5"/>
  <c r="C147" i="5"/>
  <c r="B147" i="5"/>
  <c r="T147" i="5" s="1"/>
  <c r="C146" i="5"/>
  <c r="V146" i="5" s="1"/>
  <c r="G146" i="5" s="1"/>
  <c r="B146" i="5"/>
  <c r="C145" i="5"/>
  <c r="V145" i="5" s="1"/>
  <c r="B145" i="5"/>
  <c r="S145" i="5" s="1"/>
  <c r="C144" i="5"/>
  <c r="V144" i="5" s="1"/>
  <c r="F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C135" i="5"/>
  <c r="B135" i="5"/>
  <c r="S135" i="5" s="1"/>
  <c r="C134" i="5"/>
  <c r="V134" i="5" s="1"/>
  <c r="B134" i="5"/>
  <c r="C133" i="5"/>
  <c r="V133" i="5" s="1"/>
  <c r="I133" i="5" s="1"/>
  <c r="B133" i="5"/>
  <c r="S133" i="5" s="1"/>
  <c r="C132" i="5"/>
  <c r="V132" i="5" s="1"/>
  <c r="B132" i="5"/>
  <c r="T132" i="5" s="1"/>
  <c r="C131" i="5"/>
  <c r="B131" i="5"/>
  <c r="C130" i="5"/>
  <c r="V130" i="5" s="1"/>
  <c r="B130" i="5"/>
  <c r="C129" i="5"/>
  <c r="V129" i="5" s="1"/>
  <c r="I129" i="5" s="1"/>
  <c r="B129" i="5"/>
  <c r="S129" i="5" s="1"/>
  <c r="C128" i="5"/>
  <c r="V128" i="5" s="1"/>
  <c r="B128" i="5"/>
  <c r="T128" i="5" s="1"/>
  <c r="C127" i="5"/>
  <c r="B127" i="5"/>
  <c r="S127" i="5" s="1"/>
  <c r="C126" i="5"/>
  <c r="V126" i="5" s="1"/>
  <c r="B126" i="5"/>
  <c r="C125" i="5"/>
  <c r="V125" i="5" s="1"/>
  <c r="B125" i="5"/>
  <c r="S125" i="5" s="1"/>
  <c r="C124" i="5"/>
  <c r="V124" i="5" s="1"/>
  <c r="B124" i="5"/>
  <c r="T124" i="5" s="1"/>
  <c r="C123" i="5"/>
  <c r="B123" i="5"/>
  <c r="C122" i="5"/>
  <c r="V122" i="5" s="1"/>
  <c r="E122" i="5" s="1"/>
  <c r="X122" i="5" s="1"/>
  <c r="B122" i="5"/>
  <c r="C121" i="5"/>
  <c r="V121" i="5" s="1"/>
  <c r="I121" i="5" s="1"/>
  <c r="B121" i="5"/>
  <c r="S121" i="5" s="1"/>
  <c r="C120" i="5"/>
  <c r="V120" i="5" s="1"/>
  <c r="R120" i="5" s="1"/>
  <c r="B120" i="5"/>
  <c r="T120" i="5" s="1"/>
  <c r="S119" i="5"/>
  <c r="C119" i="5"/>
  <c r="B119" i="5"/>
  <c r="T119" i="5" s="1"/>
  <c r="C118" i="5"/>
  <c r="V118" i="5" s="1"/>
  <c r="B118" i="5"/>
  <c r="C117" i="5"/>
  <c r="V117" i="5" s="1"/>
  <c r="B117" i="5"/>
  <c r="S117" i="5" s="1"/>
  <c r="C116" i="5"/>
  <c r="V116" i="5" s="1"/>
  <c r="B116" i="5"/>
  <c r="C115" i="5"/>
  <c r="B115" i="5"/>
  <c r="T115" i="5" s="1"/>
  <c r="C114" i="5"/>
  <c r="B114" i="5"/>
  <c r="C113" i="5"/>
  <c r="V113" i="5" s="1"/>
  <c r="B113" i="5"/>
  <c r="S113" i="5" s="1"/>
  <c r="C112" i="5"/>
  <c r="V112" i="5" s="1"/>
  <c r="B112" i="5"/>
  <c r="T112" i="5" s="1"/>
  <c r="C111" i="5"/>
  <c r="B111" i="5"/>
  <c r="C110" i="5"/>
  <c r="V110" i="5" s="1"/>
  <c r="J110" i="5" s="1"/>
  <c r="B110" i="5"/>
  <c r="C109" i="5"/>
  <c r="V109" i="5" s="1"/>
  <c r="I109" i="5" s="1"/>
  <c r="B109" i="5"/>
  <c r="T109" i="5" s="1"/>
  <c r="C108" i="5"/>
  <c r="V108" i="5" s="1"/>
  <c r="B108" i="5"/>
  <c r="T108" i="5" s="1"/>
  <c r="C107" i="5"/>
  <c r="B107" i="5"/>
  <c r="T107" i="5" s="1"/>
  <c r="C106" i="5"/>
  <c r="V106" i="5" s="1"/>
  <c r="B106" i="5"/>
  <c r="C105" i="5"/>
  <c r="V105" i="5" s="1"/>
  <c r="E105" i="5" s="1"/>
  <c r="X105" i="5" s="1"/>
  <c r="B105" i="5"/>
  <c r="S105" i="5" s="1"/>
  <c r="C104" i="5"/>
  <c r="V104" i="5" s="1"/>
  <c r="B104" i="5"/>
  <c r="C103" i="5"/>
  <c r="B103" i="5"/>
  <c r="S103" i="5" s="1"/>
  <c r="C102" i="5"/>
  <c r="B102" i="5"/>
  <c r="C101" i="5"/>
  <c r="B101" i="5"/>
  <c r="S101" i="5" s="1"/>
  <c r="C100" i="5"/>
  <c r="V100" i="5" s="1"/>
  <c r="G100" i="5" s="1"/>
  <c r="B100" i="5"/>
  <c r="T100" i="5" s="1"/>
  <c r="C99" i="5"/>
  <c r="B99" i="5"/>
  <c r="T99" i="5" s="1"/>
  <c r="C98" i="5"/>
  <c r="V98" i="5" s="1"/>
  <c r="B98" i="5"/>
  <c r="C97" i="5"/>
  <c r="V97" i="5" s="1"/>
  <c r="R97" i="5" s="1"/>
  <c r="B97" i="5"/>
  <c r="S97" i="5" s="1"/>
  <c r="C96" i="5"/>
  <c r="V96" i="5" s="1"/>
  <c r="B96" i="5"/>
  <c r="T96" i="5" s="1"/>
  <c r="C95" i="5"/>
  <c r="V95" i="5" s="1"/>
  <c r="R95" i="5" s="1"/>
  <c r="B95" i="5"/>
  <c r="S95" i="5" s="1"/>
  <c r="C94" i="5"/>
  <c r="V94" i="5" s="1"/>
  <c r="B94" i="5"/>
  <c r="C93" i="5"/>
  <c r="V93" i="5" s="1"/>
  <c r="E93" i="5" s="1"/>
  <c r="X93" i="5" s="1"/>
  <c r="B93" i="5"/>
  <c r="S93" i="5" s="1"/>
  <c r="C92" i="5"/>
  <c r="V92" i="5" s="1"/>
  <c r="B92" i="5"/>
  <c r="T92" i="5" s="1"/>
  <c r="C91" i="5"/>
  <c r="V91" i="5" s="1"/>
  <c r="R91" i="5" s="1"/>
  <c r="B91" i="5"/>
  <c r="S91" i="5" s="1"/>
  <c r="C90" i="5"/>
  <c r="B90" i="5"/>
  <c r="C89" i="5"/>
  <c r="V89" i="5" s="1"/>
  <c r="H89" i="5" s="1"/>
  <c r="B89" i="5"/>
  <c r="S89" i="5" s="1"/>
  <c r="C88" i="5"/>
  <c r="V88" i="5" s="1"/>
  <c r="B88" i="5"/>
  <c r="T88" i="5" s="1"/>
  <c r="C87" i="5"/>
  <c r="V87" i="5" s="1"/>
  <c r="R87" i="5" s="1"/>
  <c r="B87" i="5"/>
  <c r="T87" i="5" s="1"/>
  <c r="C86" i="5"/>
  <c r="B86" i="5"/>
  <c r="C85" i="5"/>
  <c r="V85" i="5" s="1"/>
  <c r="H85" i="5" s="1"/>
  <c r="B85" i="5"/>
  <c r="S85" i="5" s="1"/>
  <c r="C84" i="5"/>
  <c r="V84" i="5" s="1"/>
  <c r="R84" i="5" s="1"/>
  <c r="B84" i="5"/>
  <c r="T84" i="5" s="1"/>
  <c r="C83" i="5"/>
  <c r="V83" i="5" s="1"/>
  <c r="R83" i="5" s="1"/>
  <c r="B83" i="5"/>
  <c r="T83" i="5" s="1"/>
  <c r="C82" i="5"/>
  <c r="V82" i="5" s="1"/>
  <c r="B82" i="5"/>
  <c r="C81" i="5"/>
  <c r="V81" i="5" s="1"/>
  <c r="R81" i="5" s="1"/>
  <c r="B81" i="5"/>
  <c r="S81" i="5" s="1"/>
  <c r="C80" i="5"/>
  <c r="V80" i="5" s="1"/>
  <c r="R80" i="5" s="1"/>
  <c r="B80" i="5"/>
  <c r="T80" i="5" s="1"/>
  <c r="C79" i="5"/>
  <c r="V79" i="5" s="1"/>
  <c r="R79" i="5" s="1"/>
  <c r="B79" i="5"/>
  <c r="T79" i="5" s="1"/>
  <c r="C78" i="5"/>
  <c r="V78" i="5" s="1"/>
  <c r="B78" i="5"/>
  <c r="C77" i="5"/>
  <c r="V77" i="5" s="1"/>
  <c r="R77" i="5" s="1"/>
  <c r="B77" i="5"/>
  <c r="S77" i="5" s="1"/>
  <c r="C76" i="5"/>
  <c r="V76" i="5" s="1"/>
  <c r="B76" i="5"/>
  <c r="T76" i="5" s="1"/>
  <c r="C75" i="5"/>
  <c r="V75" i="5" s="1"/>
  <c r="R75" i="5" s="1"/>
  <c r="B75" i="5"/>
  <c r="S75" i="5" s="1"/>
  <c r="C74" i="5"/>
  <c r="V74" i="5" s="1"/>
  <c r="B74" i="5"/>
  <c r="C73" i="5"/>
  <c r="V73" i="5" s="1"/>
  <c r="E73" i="5" s="1"/>
  <c r="X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T59" i="5" s="1"/>
  <c r="C58" i="5"/>
  <c r="V58" i="5" s="1"/>
  <c r="H58" i="5" s="1"/>
  <c r="B58" i="5"/>
  <c r="V57" i="5"/>
  <c r="X57" i="5" s="1"/>
  <c r="V56" i="5"/>
  <c r="T56" i="5"/>
  <c r="V55" i="5"/>
  <c r="R55" i="5" s="1"/>
  <c r="T55" i="5"/>
  <c r="V54" i="5"/>
  <c r="V53" i="5"/>
  <c r="V52" i="5"/>
  <c r="R52" i="5" s="1"/>
  <c r="T52" i="5"/>
  <c r="V51" i="5"/>
  <c r="R51" i="5" s="1"/>
  <c r="T51" i="5"/>
  <c r="V50" i="5"/>
  <c r="V49" i="5"/>
  <c r="R49" i="5" s="1"/>
  <c r="V48" i="5"/>
  <c r="R48" i="5" s="1"/>
  <c r="V47" i="5"/>
  <c r="R47" i="5" s="1"/>
  <c r="V46" i="5"/>
  <c r="V45" i="5"/>
  <c r="R45" i="5" s="1"/>
  <c r="V44" i="5"/>
  <c r="R44" i="5" s="1"/>
  <c r="V43" i="5"/>
  <c r="R43" i="5" s="1"/>
  <c r="S43" i="5"/>
  <c r="V41" i="5"/>
  <c r="X41" i="5" s="1"/>
  <c r="V40" i="5"/>
  <c r="V39" i="5"/>
  <c r="R39" i="5" s="1"/>
  <c r="V38" i="5"/>
  <c r="V37" i="5"/>
  <c r="V36" i="5"/>
  <c r="R36" i="5" s="1"/>
  <c r="V35" i="5"/>
  <c r="R35" i="5" s="1"/>
  <c r="V34" i="5"/>
  <c r="V33" i="5"/>
  <c r="R33" i="5" s="1"/>
  <c r="V32" i="5"/>
  <c r="R32" i="5" s="1"/>
  <c r="T32" i="5"/>
  <c r="V31" i="5"/>
  <c r="R31" i="5" s="1"/>
  <c r="V30" i="5"/>
  <c r="V29" i="5"/>
  <c r="V28" i="5"/>
  <c r="V27" i="5"/>
  <c r="V26" i="5"/>
  <c r="V25" i="5"/>
  <c r="V24" i="5"/>
  <c r="V23" i="5"/>
  <c r="R23" i="5" s="1"/>
  <c r="V22" i="5"/>
  <c r="S21" i="5"/>
  <c r="V21" i="5"/>
  <c r="V20" i="5"/>
  <c r="V19" i="5"/>
  <c r="R19" i="5" s="1"/>
  <c r="V18" i="5"/>
  <c r="T18" i="5"/>
  <c r="AB17" i="5"/>
  <c r="V17"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41" i="5"/>
  <c r="S33" i="5"/>
  <c r="S47" i="5"/>
  <c r="T35" i="5"/>
  <c r="S37" i="5"/>
  <c r="S53" i="5"/>
  <c r="T39" i="5"/>
  <c r="T48" i="5"/>
  <c r="T40" i="5"/>
  <c r="T19" i="5"/>
  <c r="S45" i="5"/>
  <c r="T36" i="5"/>
  <c r="T44" i="5"/>
  <c r="S57" i="5"/>
  <c r="S49" i="5"/>
  <c r="T25" i="5"/>
  <c r="T27" i="5"/>
  <c r="S2014" i="5" l="1"/>
  <c r="AB2068" i="5"/>
  <c r="AB2072" i="5"/>
  <c r="T189" i="5"/>
  <c r="AB409" i="5"/>
  <c r="AB445" i="5"/>
  <c r="AB449" i="5"/>
  <c r="S514" i="5"/>
  <c r="AB593" i="5"/>
  <c r="AB629" i="5"/>
  <c r="T644" i="5"/>
  <c r="S852" i="5"/>
  <c r="T1243" i="5"/>
  <c r="AB1671" i="5"/>
  <c r="T2162" i="5"/>
  <c r="AB578" i="5"/>
  <c r="S777" i="5"/>
  <c r="AB1292" i="5"/>
  <c r="T1434" i="5"/>
  <c r="AB1436" i="5"/>
  <c r="AB1462" i="5"/>
  <c r="AB1565" i="5"/>
  <c r="AB1593" i="5"/>
  <c r="S1753" i="5"/>
  <c r="S2037" i="5"/>
  <c r="AB2401" i="5"/>
  <c r="AB323" i="5"/>
  <c r="S413" i="5"/>
  <c r="T683" i="5"/>
  <c r="T787" i="5"/>
  <c r="S917" i="5"/>
  <c r="S999" i="5"/>
  <c r="AB1114" i="5"/>
  <c r="AB1352" i="5"/>
  <c r="AB1400" i="5"/>
  <c r="E1478" i="5"/>
  <c r="X1478" i="5" s="1"/>
  <c r="T1518" i="5"/>
  <c r="AB1623" i="5"/>
  <c r="T1683" i="5"/>
  <c r="S1769" i="5"/>
  <c r="T1780" i="5"/>
  <c r="T2059" i="5"/>
  <c r="S2139" i="5"/>
  <c r="T2247" i="5"/>
  <c r="T2316" i="5"/>
  <c r="T75" i="5"/>
  <c r="T390" i="5"/>
  <c r="AB480" i="5"/>
  <c r="R527" i="5"/>
  <c r="AB551" i="5"/>
  <c r="AB673" i="5"/>
  <c r="G680" i="5"/>
  <c r="AB719" i="5"/>
  <c r="AB840" i="5"/>
  <c r="AB857" i="5"/>
  <c r="S902" i="5"/>
  <c r="T1077" i="5"/>
  <c r="T1406" i="5"/>
  <c r="S1464" i="5"/>
  <c r="S1490" i="5"/>
  <c r="T1623" i="5"/>
  <c r="T1674" i="5"/>
  <c r="AB1690" i="5"/>
  <c r="AB1730" i="5"/>
  <c r="S1747" i="5"/>
  <c r="AB1756" i="5"/>
  <c r="T1882" i="5"/>
  <c r="S2067" i="5"/>
  <c r="AB2087" i="5"/>
  <c r="T2132" i="5"/>
  <c r="S2427" i="5"/>
  <c r="AB487" i="5"/>
  <c r="R85" i="5"/>
  <c r="G16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E170" i="5"/>
  <c r="X170" i="5" s="1"/>
  <c r="AB195"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G129" i="5"/>
  <c r="H1249" i="5"/>
  <c r="H1442" i="5"/>
  <c r="V2341" i="5"/>
  <c r="E2341" i="5" s="1"/>
  <c r="X2341" i="5" s="1"/>
  <c r="G95" i="5"/>
  <c r="V280" i="5"/>
  <c r="R280" i="5" s="1"/>
  <c r="AB371" i="5"/>
  <c r="AB375" i="5"/>
  <c r="AB379" i="5"/>
  <c r="AB1057" i="5"/>
  <c r="G1550" i="5"/>
  <c r="H1881" i="5"/>
  <c r="AB2029" i="5"/>
  <c r="AB2394" i="5"/>
  <c r="I2209" i="5"/>
  <c r="E157" i="5"/>
  <c r="X157" i="5" s="1"/>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29"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3" i="5"/>
  <c r="T47" i="5"/>
  <c r="S59" i="5"/>
  <c r="G69" i="5"/>
  <c r="R74" i="5"/>
  <c r="S79" i="5"/>
  <c r="AB101" i="5"/>
  <c r="G126"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X45" i="5"/>
  <c r="I73" i="5"/>
  <c r="E77" i="5"/>
  <c r="X77" i="5" s="1"/>
  <c r="T105" i="5"/>
  <c r="E169" i="5"/>
  <c r="X169" i="5" s="1"/>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7"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E58" i="5"/>
  <c r="X58" i="5" s="1"/>
  <c r="E133" i="5"/>
  <c r="X133" i="5" s="1"/>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X24" i="5"/>
  <c r="R96" i="5"/>
  <c r="E96" i="5"/>
  <c r="X96" i="5" s="1"/>
  <c r="H78" i="5"/>
  <c r="F78" i="5"/>
  <c r="E78" i="5"/>
  <c r="X78" i="5" s="1"/>
  <c r="I78" i="5"/>
  <c r="G78" i="5"/>
  <c r="X46" i="5"/>
  <c r="H126" i="5"/>
  <c r="R126" i="5"/>
  <c r="J126" i="5"/>
  <c r="I126" i="5"/>
  <c r="E126" i="5"/>
  <c r="X126" i="5" s="1"/>
  <c r="T143" i="5"/>
  <c r="S143" i="5"/>
  <c r="T319" i="5"/>
  <c r="S319" i="5"/>
  <c r="V329" i="5"/>
  <c r="G329" i="5" s="1"/>
  <c r="T894" i="5"/>
  <c r="AB894" i="5"/>
  <c r="S894" i="5"/>
  <c r="AB1862" i="5"/>
  <c r="T1862" i="5"/>
  <c r="S1862" i="5"/>
  <c r="R53" i="5"/>
  <c r="G58" i="5"/>
  <c r="G63" i="5"/>
  <c r="R73" i="5"/>
  <c r="E89" i="5"/>
  <c r="X89" i="5" s="1"/>
  <c r="I89" i="5"/>
  <c r="V90" i="5"/>
  <c r="G90" i="5" s="1"/>
  <c r="H122" i="5"/>
  <c r="J122" i="5"/>
  <c r="I122"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H93" i="5"/>
  <c r="S169" i="5"/>
  <c r="AB169" i="5"/>
  <c r="T169" i="5"/>
  <c r="E451" i="5"/>
  <c r="X451" i="5" s="1"/>
  <c r="H451" i="5"/>
  <c r="F451" i="5"/>
  <c r="S1496" i="5"/>
  <c r="T1496" i="5"/>
  <c r="X25" i="5"/>
  <c r="I58" i="5"/>
  <c r="E62" i="5"/>
  <c r="X62" i="5" s="1"/>
  <c r="G93" i="5"/>
  <c r="V101" i="5"/>
  <c r="G101" i="5" s="1"/>
  <c r="I125" i="5"/>
  <c r="H125" i="5"/>
  <c r="E125" i="5"/>
  <c r="X125" i="5" s="1"/>
  <c r="H146" i="5"/>
  <c r="I146" i="5"/>
  <c r="F146"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H106" i="5"/>
  <c r="I106" i="5"/>
  <c r="E106" i="5"/>
  <c r="X106" i="5" s="1"/>
  <c r="R124" i="5"/>
  <c r="G124" i="5"/>
  <c r="T1446" i="5"/>
  <c r="AB1446" i="5"/>
  <c r="S1446" i="5"/>
  <c r="V42" i="5"/>
  <c r="R21" i="5"/>
  <c r="J58" i="5"/>
  <c r="F62" i="5"/>
  <c r="I69" i="5"/>
  <c r="G77" i="5"/>
  <c r="V86" i="5"/>
  <c r="H86" i="5" s="1"/>
  <c r="R89" i="5"/>
  <c r="T95" i="5"/>
  <c r="AB113" i="5"/>
  <c r="R122" i="5"/>
  <c r="G125" i="5"/>
  <c r="H166" i="5"/>
  <c r="R166" i="5"/>
  <c r="T183" i="5"/>
  <c r="S183" i="5"/>
  <c r="H186" i="5"/>
  <c r="E186" i="5"/>
  <c r="X186" i="5" s="1"/>
  <c r="R186" i="5"/>
  <c r="I186" i="5"/>
  <c r="G274" i="5"/>
  <c r="I274" i="5"/>
  <c r="F274" i="5"/>
  <c r="V305" i="5"/>
  <c r="G305" i="5" s="1"/>
  <c r="I360" i="5"/>
  <c r="J360" i="5"/>
  <c r="H360" i="5"/>
  <c r="F360" i="5"/>
  <c r="V390" i="5"/>
  <c r="G390" i="5" s="1"/>
  <c r="G450" i="5"/>
  <c r="I478" i="5"/>
  <c r="H478" i="5"/>
  <c r="E478" i="5"/>
  <c r="X478" i="5" s="1"/>
  <c r="T518" i="5"/>
  <c r="S518" i="5"/>
  <c r="V573" i="5"/>
  <c r="F573" i="5" s="1"/>
  <c r="T640" i="5"/>
  <c r="S640" i="5"/>
  <c r="R58" i="5"/>
  <c r="G62" i="5"/>
  <c r="H110" i="5"/>
  <c r="R110" i="5"/>
  <c r="H170" i="5"/>
  <c r="R170" i="5"/>
  <c r="J170" i="5"/>
  <c r="G170" i="5"/>
  <c r="V193" i="5"/>
  <c r="I193" i="5" s="1"/>
  <c r="S244" i="5"/>
  <c r="T244" i="5"/>
  <c r="V313" i="5"/>
  <c r="G313" i="5" s="1"/>
  <c r="T350" i="5"/>
  <c r="S350" i="5"/>
  <c r="T453" i="5"/>
  <c r="S453" i="5"/>
  <c r="E467" i="5"/>
  <c r="X467" i="5" s="1"/>
  <c r="F467" i="5"/>
  <c r="T482" i="5"/>
  <c r="S482" i="5"/>
  <c r="V561" i="5"/>
  <c r="R561" i="5" s="1"/>
  <c r="I1847" i="5"/>
  <c r="H1847" i="5"/>
  <c r="G106" i="5"/>
  <c r="T111" i="5"/>
  <c r="S111" i="5"/>
  <c r="V114" i="5"/>
  <c r="H114" i="5" s="1"/>
  <c r="S165" i="5"/>
  <c r="AB165" i="5"/>
  <c r="T165" i="5"/>
  <c r="I197" i="5"/>
  <c r="E197" i="5"/>
  <c r="X197" i="5" s="1"/>
  <c r="H197" i="5"/>
  <c r="V200" i="5"/>
  <c r="R200" i="5" s="1"/>
  <c r="R244" i="5"/>
  <c r="G244" i="5"/>
  <c r="I460" i="5"/>
  <c r="F460" i="5"/>
  <c r="J551" i="5"/>
  <c r="H551" i="5"/>
  <c r="S19" i="5"/>
  <c r="G73" i="5"/>
  <c r="G85" i="5"/>
  <c r="J106" i="5"/>
  <c r="S177" i="5"/>
  <c r="AB177" i="5"/>
  <c r="T177" i="5"/>
  <c r="V214" i="5"/>
  <c r="G214" i="5" s="1"/>
  <c r="R298" i="5"/>
  <c r="J298" i="5"/>
  <c r="T311" i="5"/>
  <c r="S311" i="5"/>
  <c r="T378" i="5"/>
  <c r="S378" i="5"/>
  <c r="E391" i="5"/>
  <c r="X391" i="5" s="1"/>
  <c r="I391" i="5"/>
  <c r="H391" i="5"/>
  <c r="E61" i="5"/>
  <c r="X61" i="5" s="1"/>
  <c r="S109" i="5"/>
  <c r="AB109" i="5"/>
  <c r="R29" i="5"/>
  <c r="G61" i="5"/>
  <c r="V70" i="5"/>
  <c r="H70" i="5" s="1"/>
  <c r="H73" i="5"/>
  <c r="J74" i="5"/>
  <c r="I85" i="5"/>
  <c r="V102" i="5"/>
  <c r="R106" i="5"/>
  <c r="S149" i="5"/>
  <c r="AB149" i="5"/>
  <c r="S185" i="5"/>
  <c r="AB185" i="5"/>
  <c r="T185"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E264" i="5"/>
  <c r="X264" i="5" s="1"/>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H133" i="5"/>
  <c r="V174" i="5"/>
  <c r="I174" i="5" s="1"/>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66" i="5" s="1"/>
  <c r="X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E1680" i="5"/>
  <c r="X1680" i="5" s="1"/>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E2256" i="5" s="1"/>
  <c r="X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R18" i="5"/>
  <c r="X18" i="5"/>
  <c r="X34" i="5"/>
  <c r="R34" i="5"/>
  <c r="H138" i="5"/>
  <c r="R138" i="5"/>
  <c r="J138" i="5"/>
  <c r="I138" i="5"/>
  <c r="E138" i="5"/>
  <c r="X138" i="5" s="1"/>
  <c r="F138" i="5"/>
  <c r="E192" i="5"/>
  <c r="X192" i="5" s="1"/>
  <c r="F192" i="5"/>
  <c r="H226" i="5"/>
  <c r="E226" i="5"/>
  <c r="X226" i="5" s="1"/>
  <c r="R226" i="5"/>
  <c r="F226" i="5"/>
  <c r="J226" i="5"/>
  <c r="I226" i="5"/>
  <c r="R40" i="5"/>
  <c r="X40" i="5"/>
  <c r="H142" i="5"/>
  <c r="R142" i="5"/>
  <c r="J142" i="5"/>
  <c r="F142" i="5"/>
  <c r="I142" i="5"/>
  <c r="G142" i="5"/>
  <c r="E142" i="5"/>
  <c r="X142" i="5" s="1"/>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372" i="5" s="1"/>
  <c r="X26" i="5"/>
  <c r="R26" i="5"/>
  <c r="H82" i="5"/>
  <c r="R82" i="5"/>
  <c r="J82" i="5"/>
  <c r="I82" i="5"/>
  <c r="F82" i="5"/>
  <c r="E82" i="5"/>
  <c r="X82" i="5" s="1"/>
  <c r="R50" i="5"/>
  <c r="X50" i="5"/>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R56" i="5"/>
  <c r="X56"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X30" i="5"/>
  <c r="F112" i="5"/>
  <c r="E112" i="5"/>
  <c r="X112" i="5" s="1"/>
  <c r="R112" i="5"/>
  <c r="H154" i="5"/>
  <c r="R154" i="5"/>
  <c r="J154" i="5"/>
  <c r="I154" i="5"/>
  <c r="E154" i="5"/>
  <c r="X154" i="5" s="1"/>
  <c r="F154" i="5"/>
  <c r="H202" i="5"/>
  <c r="R202" i="5"/>
  <c r="J202" i="5"/>
  <c r="I202" i="5"/>
  <c r="E202" i="5"/>
  <c r="X202" i="5" s="1"/>
  <c r="F202" i="5"/>
  <c r="R248" i="5"/>
  <c r="E248" i="5"/>
  <c r="X248" i="5" s="1"/>
  <c r="F248" i="5"/>
  <c r="R38" i="5"/>
  <c r="R54" i="5"/>
  <c r="I68" i="5"/>
  <c r="I84" i="5"/>
  <c r="R11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E65" i="5"/>
  <c r="X65" i="5" s="1"/>
  <c r="G67" i="5"/>
  <c r="H77" i="5"/>
  <c r="E81" i="5"/>
  <c r="X81" i="5" s="1"/>
  <c r="G83" i="5"/>
  <c r="E97" i="5"/>
  <c r="X97" i="5" s="1"/>
  <c r="S99" i="5"/>
  <c r="G112" i="5"/>
  <c r="T117" i="5"/>
  <c r="T139" i="5"/>
  <c r="E141" i="5"/>
  <c r="X141" i="5" s="1"/>
  <c r="G157" i="5"/>
  <c r="S159"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X33" i="5"/>
  <c r="R41" i="5"/>
  <c r="H61" i="5"/>
  <c r="X44" i="5"/>
  <c r="X54" i="5"/>
  <c r="I61" i="5"/>
  <c r="J62" i="5"/>
  <c r="G65" i="5"/>
  <c r="G66" i="5"/>
  <c r="S67" i="5"/>
  <c r="I77" i="5"/>
  <c r="J78" i="5"/>
  <c r="G81" i="5"/>
  <c r="G82" i="5"/>
  <c r="S83" i="5"/>
  <c r="I93" i="5"/>
  <c r="J94" i="5"/>
  <c r="G97" i="5"/>
  <c r="G98" i="5"/>
  <c r="E114" i="5"/>
  <c r="X114" i="5" s="1"/>
  <c r="AB117" i="5"/>
  <c r="G120" i="5"/>
  <c r="G128" i="5"/>
  <c r="AB129" i="5"/>
  <c r="E137" i="5"/>
  <c r="X137" i="5" s="1"/>
  <c r="G138" i="5"/>
  <c r="H141" i="5"/>
  <c r="T145" i="5"/>
  <c r="J146" i="5"/>
  <c r="S151" i="5"/>
  <c r="G154" i="5"/>
  <c r="H157" i="5"/>
  <c r="G158" i="5"/>
  <c r="S163" i="5"/>
  <c r="E178" i="5"/>
  <c r="X178" i="5" s="1"/>
  <c r="AB181" i="5"/>
  <c r="G184" i="5"/>
  <c r="G19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X49" i="5"/>
  <c r="R57" i="5"/>
  <c r="X22" i="5"/>
  <c r="AB25" i="5"/>
  <c r="X38" i="5"/>
  <c r="AB21" i="5"/>
  <c r="R24" i="5"/>
  <c r="X37" i="5"/>
  <c r="R46" i="5"/>
  <c r="X53" i="5"/>
  <c r="R62" i="5"/>
  <c r="H65" i="5"/>
  <c r="E69" i="5"/>
  <c r="X69" i="5" s="1"/>
  <c r="G71" i="5"/>
  <c r="R78" i="5"/>
  <c r="H81" i="5"/>
  <c r="E85" i="5"/>
  <c r="X85" i="5" s="1"/>
  <c r="G87" i="5"/>
  <c r="R94" i="5"/>
  <c r="H97" i="5"/>
  <c r="E102" i="5"/>
  <c r="X102" i="5" s="1"/>
  <c r="AB107" i="5"/>
  <c r="E110" i="5"/>
  <c r="X110" i="5" s="1"/>
  <c r="F114" i="5"/>
  <c r="AB123" i="5"/>
  <c r="AB127" i="5"/>
  <c r="T133" i="5"/>
  <c r="E136" i="5"/>
  <c r="X136" i="5" s="1"/>
  <c r="T141" i="5"/>
  <c r="AB145" i="5"/>
  <c r="R146" i="5"/>
  <c r="G153" i="5"/>
  <c r="G156" i="5"/>
  <c r="G161" i="5"/>
  <c r="E165" i="5"/>
  <c r="X165" i="5" s="1"/>
  <c r="E166" i="5"/>
  <c r="X166" i="5" s="1"/>
  <c r="AB171" i="5"/>
  <c r="F178" i="5"/>
  <c r="AB187" i="5"/>
  <c r="AB191" i="5"/>
  <c r="T197" i="5"/>
  <c r="AB205" i="5"/>
  <c r="AB213" i="5"/>
  <c r="T216" i="5"/>
  <c r="S225" i="5"/>
  <c r="AB225" i="5"/>
  <c r="E230" i="5"/>
  <c r="X230" i="5" s="1"/>
  <c r="T240" i="5"/>
  <c r="T248" i="5"/>
  <c r="E252" i="5"/>
  <c r="X252" i="5" s="1"/>
  <c r="G257" i="5"/>
  <c r="V260" i="5"/>
  <c r="H260" i="5" s="1"/>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I97" i="5"/>
  <c r="F102" i="5"/>
  <c r="F110" i="5"/>
  <c r="AB133" i="5"/>
  <c r="F136" i="5"/>
  <c r="T137" i="5"/>
  <c r="F140" i="5"/>
  <c r="AB141" i="5"/>
  <c r="E144" i="5"/>
  <c r="X144" i="5" s="1"/>
  <c r="T153" i="5"/>
  <c r="T157" i="5"/>
  <c r="E160" i="5"/>
  <c r="X160" i="5" s="1"/>
  <c r="F166"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X32" i="5"/>
  <c r="X48" i="5"/>
  <c r="E64" i="5"/>
  <c r="X64" i="5" s="1"/>
  <c r="I65" i="5"/>
  <c r="S71" i="5"/>
  <c r="E80" i="5"/>
  <c r="X80" i="5" s="1"/>
  <c r="I81" i="5"/>
  <c r="S87" i="5"/>
  <c r="F58" i="5"/>
  <c r="G59" i="5"/>
  <c r="I64" i="5"/>
  <c r="F74" i="5"/>
  <c r="G75" i="5"/>
  <c r="I80" i="5"/>
  <c r="F90" i="5"/>
  <c r="G91" i="5"/>
  <c r="I96" i="5"/>
  <c r="F100" i="5"/>
  <c r="F106" i="5"/>
  <c r="E109" i="5"/>
  <c r="X109" i="5" s="1"/>
  <c r="I114" i="5"/>
  <c r="F122" i="5"/>
  <c r="F126" i="5"/>
  <c r="AB137" i="5"/>
  <c r="G144" i="5"/>
  <c r="AB153" i="5"/>
  <c r="AB157" i="5"/>
  <c r="F160" i="5"/>
  <c r="T161" i="5"/>
  <c r="F164" i="5"/>
  <c r="F170" i="5"/>
  <c r="E173" i="5"/>
  <c r="X173" i="5" s="1"/>
  <c r="I178" i="5"/>
  <c r="F186" i="5"/>
  <c r="AB201" i="5"/>
  <c r="T209" i="5"/>
  <c r="T212" i="5"/>
  <c r="G218" i="5"/>
  <c r="AB222" i="5"/>
  <c r="I230" i="5"/>
  <c r="E232" i="5"/>
  <c r="X232" i="5" s="1"/>
  <c r="G234" i="5"/>
  <c r="S236" i="5"/>
  <c r="T236" i="5"/>
  <c r="AB237" i="5"/>
  <c r="H238"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AB31" i="5"/>
  <c r="X36" i="5"/>
  <c r="X52" i="5"/>
  <c r="E68" i="5"/>
  <c r="X68" i="5" s="1"/>
  <c r="E84" i="5"/>
  <c r="X84" i="5" s="1"/>
  <c r="G89" i="5"/>
  <c r="E94" i="5"/>
  <c r="X94" i="5" s="1"/>
  <c r="R100" i="5"/>
  <c r="I102" i="5"/>
  <c r="H109" i="5"/>
  <c r="I110" i="5"/>
  <c r="T113" i="5"/>
  <c r="J114" i="5"/>
  <c r="R144" i="5"/>
  <c r="E146" i="5"/>
  <c r="X146" i="5" s="1"/>
  <c r="G152" i="5"/>
  <c r="AB161" i="5"/>
  <c r="R164" i="5"/>
  <c r="I166" i="5"/>
  <c r="J178"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F719" i="5"/>
  <c r="J719" i="5"/>
  <c r="I719" i="5"/>
  <c r="E719" i="5"/>
  <c r="X719" i="5" s="1"/>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F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R1148" i="5" s="1"/>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I1753" i="5" s="1"/>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H2217" i="5"/>
  <c r="F2220" i="5"/>
  <c r="V2231" i="5"/>
  <c r="AB2239" i="5"/>
  <c r="AB2248" i="5"/>
  <c r="E2252" i="5"/>
  <c r="X2252" i="5" s="1"/>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2" i="5"/>
  <c r="X27" i="5"/>
  <c r="V111" i="5"/>
  <c r="G111" i="5" s="1"/>
  <c r="AB114" i="5"/>
  <c r="T114" i="5"/>
  <c r="S114" i="5"/>
  <c r="F145" i="5"/>
  <c r="R145" i="5"/>
  <c r="J145" i="5"/>
  <c r="J148" i="5"/>
  <c r="I148" i="5"/>
  <c r="H148"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R5" i="5"/>
  <c r="X19" i="5"/>
  <c r="AB19" i="5"/>
  <c r="R20" i="5"/>
  <c r="AB27" i="5"/>
  <c r="R28" i="5"/>
  <c r="AB33" i="5"/>
  <c r="AB37" i="5"/>
  <c r="AB41" i="5"/>
  <c r="AB45" i="5"/>
  <c r="AB49" i="5"/>
  <c r="AB53"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s="1"/>
  <c r="S116" i="5"/>
  <c r="AB116" i="5"/>
  <c r="H121" i="5"/>
  <c r="V123" i="5"/>
  <c r="G123" i="5" s="1"/>
  <c r="E124" i="5"/>
  <c r="X124" i="5" s="1"/>
  <c r="F125" i="5"/>
  <c r="R125" i="5"/>
  <c r="J125" i="5"/>
  <c r="AB126" i="5"/>
  <c r="T126" i="5"/>
  <c r="S126" i="5"/>
  <c r="T127" i="5"/>
  <c r="J128" i="5"/>
  <c r="I128" i="5"/>
  <c r="H128" i="5"/>
  <c r="AB135" i="5"/>
  <c r="S139" i="5"/>
  <c r="E145" i="5"/>
  <c r="X145" i="5" s="1"/>
  <c r="S148" i="5"/>
  <c r="AB148" i="5"/>
  <c r="H153" i="5"/>
  <c r="V155" i="5"/>
  <c r="G155" i="5" s="1"/>
  <c r="E156" i="5"/>
  <c r="X156" i="5" s="1"/>
  <c r="F157" i="5"/>
  <c r="R157" i="5"/>
  <c r="J157" i="5"/>
  <c r="AB158" i="5"/>
  <c r="T158" i="5"/>
  <c r="S158" i="5"/>
  <c r="T159" i="5"/>
  <c r="J160" i="5"/>
  <c r="I160" i="5"/>
  <c r="H160" i="5"/>
  <c r="AB167" i="5"/>
  <c r="S171"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AB5" i="5"/>
  <c r="AB20" i="5"/>
  <c r="T20" i="5"/>
  <c r="S28" i="5"/>
  <c r="AB28" i="5"/>
  <c r="AB34" i="5"/>
  <c r="AB38" i="5"/>
  <c r="S38" i="5"/>
  <c r="T38" i="5"/>
  <c r="AB42" i="5"/>
  <c r="AB46" i="5"/>
  <c r="T46" i="5"/>
  <c r="AB50" i="5"/>
  <c r="T50" i="5"/>
  <c r="AB54"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s="1"/>
  <c r="F105" i="5"/>
  <c r="R105" i="5"/>
  <c r="J105" i="5"/>
  <c r="AB106" i="5"/>
  <c r="T106" i="5"/>
  <c r="S106" i="5"/>
  <c r="J108" i="5"/>
  <c r="I108" i="5"/>
  <c r="H108" i="5"/>
  <c r="G113" i="5"/>
  <c r="AB115" i="5"/>
  <c r="F124" i="5"/>
  <c r="S128" i="5"/>
  <c r="AB128" i="5"/>
  <c r="V135" i="5"/>
  <c r="G135" i="5" s="1"/>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V115" i="5"/>
  <c r="G115" i="5" s="1"/>
  <c r="AB118" i="5"/>
  <c r="T118" i="5"/>
  <c r="S118" i="5"/>
  <c r="V147" i="5"/>
  <c r="G147" i="5" s="1"/>
  <c r="E148" i="5"/>
  <c r="X148" i="5" s="1"/>
  <c r="AB150" i="5"/>
  <c r="T150" i="5"/>
  <c r="S150" i="5"/>
  <c r="J152" i="5"/>
  <c r="I152" i="5"/>
  <c r="H152" i="5"/>
  <c r="S172"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H113" i="5"/>
  <c r="F117" i="5"/>
  <c r="R117" i="5"/>
  <c r="J117" i="5"/>
  <c r="X5" i="5"/>
  <c r="J100" i="5"/>
  <c r="I100" i="5"/>
  <c r="H100" i="5"/>
  <c r="G105" i="5"/>
  <c r="I113" i="5"/>
  <c r="F116" i="5"/>
  <c r="E117" i="5"/>
  <c r="X117" i="5" s="1"/>
  <c r="S120" i="5"/>
  <c r="AB120" i="5"/>
  <c r="V127" i="5"/>
  <c r="G127" i="5" s="1"/>
  <c r="F129" i="5"/>
  <c r="R129" i="5"/>
  <c r="J129" i="5"/>
  <c r="AB130" i="5"/>
  <c r="T130" i="5"/>
  <c r="S130" i="5"/>
  <c r="T131" i="5"/>
  <c r="J132" i="5"/>
  <c r="I132" i="5"/>
  <c r="H132" i="5"/>
  <c r="G137" i="5"/>
  <c r="I145" i="5"/>
  <c r="F148" i="5"/>
  <c r="S152" i="5"/>
  <c r="AB152" i="5"/>
  <c r="V159" i="5"/>
  <c r="G159" i="5" s="1"/>
  <c r="F161" i="5"/>
  <c r="R161" i="5"/>
  <c r="J161" i="5"/>
  <c r="AB162" i="5"/>
  <c r="T162" i="5"/>
  <c r="S162" i="5"/>
  <c r="T163" i="5"/>
  <c r="J164" i="5"/>
  <c r="I164" i="5"/>
  <c r="H164" i="5"/>
  <c r="G169"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T23" i="5"/>
  <c r="S108" i="5"/>
  <c r="AB108" i="5"/>
  <c r="E116" i="5"/>
  <c r="X116" i="5" s="1"/>
  <c r="J120" i="5"/>
  <c r="I120" i="5"/>
  <c r="H120" i="5"/>
  <c r="S140" i="5"/>
  <c r="AB140" i="5"/>
  <c r="H145" i="5"/>
  <c r="F149" i="5"/>
  <c r="R149" i="5"/>
  <c r="J149" i="5"/>
  <c r="AB18" i="5"/>
  <c r="X20" i="5"/>
  <c r="AB26" i="5"/>
  <c r="T26" i="5"/>
  <c r="X28" i="5"/>
  <c r="X23" i="5"/>
  <c r="R27" i="5"/>
  <c r="T29" i="5"/>
  <c r="X31" i="5"/>
  <c r="AB35" i="5"/>
  <c r="AB39" i="5"/>
  <c r="AB43" i="5"/>
  <c r="AB47" i="5"/>
  <c r="AB51" i="5"/>
  <c r="AB55" i="5"/>
  <c r="AB59" i="5"/>
  <c r="AB63" i="5"/>
  <c r="AB67" i="5"/>
  <c r="AB71" i="5"/>
  <c r="AB75" i="5"/>
  <c r="AB79" i="5"/>
  <c r="AB83" i="5"/>
  <c r="AB87" i="5"/>
  <c r="AB91" i="5"/>
  <c r="AB95" i="5"/>
  <c r="AB99" i="5"/>
  <c r="S100" i="5"/>
  <c r="AB100" i="5"/>
  <c r="H105" i="5"/>
  <c r="V107" i="5"/>
  <c r="G107" i="5" s="1"/>
  <c r="E108" i="5"/>
  <c r="X108" i="5" s="1"/>
  <c r="F109" i="5"/>
  <c r="R109" i="5"/>
  <c r="J109" i="5"/>
  <c r="AB110" i="5"/>
  <c r="T110" i="5"/>
  <c r="S110" i="5"/>
  <c r="J112" i="5"/>
  <c r="I112" i="5"/>
  <c r="H112" i="5"/>
  <c r="G116" i="5"/>
  <c r="G117" i="5"/>
  <c r="AB119" i="5"/>
  <c r="S123" i="5"/>
  <c r="E129" i="5"/>
  <c r="X129" i="5" s="1"/>
  <c r="S132" i="5"/>
  <c r="AB132" i="5"/>
  <c r="H137" i="5"/>
  <c r="V139" i="5"/>
  <c r="G139" i="5" s="1"/>
  <c r="E140" i="5"/>
  <c r="X140" i="5" s="1"/>
  <c r="F141" i="5"/>
  <c r="R141" i="5"/>
  <c r="J141" i="5"/>
  <c r="AB142" i="5"/>
  <c r="T142" i="5"/>
  <c r="S142" i="5"/>
  <c r="J144" i="5"/>
  <c r="I144" i="5"/>
  <c r="H144" i="5"/>
  <c r="G148" i="5"/>
  <c r="G149" i="5"/>
  <c r="AB151" i="5"/>
  <c r="S155" i="5"/>
  <c r="E161" i="5"/>
  <c r="X161" i="5" s="1"/>
  <c r="S164" i="5"/>
  <c r="AB164" i="5"/>
  <c r="H169" i="5"/>
  <c r="V171" i="5"/>
  <c r="G171" i="5" s="1"/>
  <c r="E172" i="5"/>
  <c r="X172" i="5" s="1"/>
  <c r="F173" i="5"/>
  <c r="R173" i="5"/>
  <c r="J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AB30" i="5"/>
  <c r="S24" i="5"/>
  <c r="AB24" i="5"/>
  <c r="AB36" i="5"/>
  <c r="AB44" i="5"/>
  <c r="AB52" i="5"/>
  <c r="AB56" i="5"/>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s="1"/>
  <c r="E120" i="5"/>
  <c r="X120" i="5" s="1"/>
  <c r="AB122" i="5"/>
  <c r="T122" i="5"/>
  <c r="S122" i="5"/>
  <c r="T123" i="5"/>
  <c r="S144" i="5"/>
  <c r="AB144" i="5"/>
  <c r="R148" i="5"/>
  <c r="H149" i="5"/>
  <c r="V151" i="5"/>
  <c r="E152" i="5"/>
  <c r="X152" i="5" s="1"/>
  <c r="F153" i="5"/>
  <c r="R153" i="5"/>
  <c r="J153" i="5"/>
  <c r="AB154" i="5"/>
  <c r="T154" i="5"/>
  <c r="S154" i="5"/>
  <c r="T155" i="5"/>
  <c r="J156" i="5"/>
  <c r="I156" i="5"/>
  <c r="H156"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AB32" i="5"/>
  <c r="AB40" i="5"/>
  <c r="AB48"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R17" i="5"/>
  <c r="X21" i="5"/>
  <c r="R22" i="5"/>
  <c r="R25" i="5"/>
  <c r="X29" i="5"/>
  <c r="R30" i="5"/>
  <c r="X35" i="5"/>
  <c r="T37" i="5"/>
  <c r="X39" i="5"/>
  <c r="T41" i="5"/>
  <c r="X43" i="5"/>
  <c r="T45" i="5"/>
  <c r="X47" i="5"/>
  <c r="X51" i="5"/>
  <c r="T53" i="5"/>
  <c r="X55" i="5"/>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5" i="5"/>
  <c r="X95" i="5" s="1"/>
  <c r="T97" i="5"/>
  <c r="E100" i="5"/>
  <c r="X100" i="5" s="1"/>
  <c r="R101" i="5"/>
  <c r="J101" i="5"/>
  <c r="AB102" i="5"/>
  <c r="T102" i="5"/>
  <c r="S102" i="5"/>
  <c r="T103" i="5"/>
  <c r="J104" i="5"/>
  <c r="I104" i="5"/>
  <c r="H104" i="5"/>
  <c r="G108" i="5"/>
  <c r="G109" i="5"/>
  <c r="AB111" i="5"/>
  <c r="S115" i="5"/>
  <c r="T116" i="5"/>
  <c r="I117" i="5"/>
  <c r="F120" i="5"/>
  <c r="E121" i="5"/>
  <c r="X121" i="5" s="1"/>
  <c r="S124" i="5"/>
  <c r="AB124" i="5"/>
  <c r="R128" i="5"/>
  <c r="H129" i="5"/>
  <c r="V131" i="5"/>
  <c r="G131" i="5" s="1"/>
  <c r="E132" i="5"/>
  <c r="X132" i="5" s="1"/>
  <c r="F133" i="5"/>
  <c r="R133" i="5"/>
  <c r="J133" i="5"/>
  <c r="AB134" i="5"/>
  <c r="T134" i="5"/>
  <c r="S134" i="5"/>
  <c r="T135" i="5"/>
  <c r="J136" i="5"/>
  <c r="I136" i="5"/>
  <c r="H136" i="5"/>
  <c r="G140" i="5"/>
  <c r="G141" i="5"/>
  <c r="AB143" i="5"/>
  <c r="S147" i="5"/>
  <c r="T148" i="5"/>
  <c r="I149" i="5"/>
  <c r="F152" i="5"/>
  <c r="E153" i="5"/>
  <c r="X153" i="5" s="1"/>
  <c r="S156" i="5"/>
  <c r="AB156" i="5"/>
  <c r="R160" i="5"/>
  <c r="H161" i="5"/>
  <c r="V163" i="5"/>
  <c r="E164" i="5"/>
  <c r="X164" i="5" s="1"/>
  <c r="F165" i="5"/>
  <c r="R165" i="5"/>
  <c r="J165" i="5"/>
  <c r="AB166" i="5"/>
  <c r="T166" i="5"/>
  <c r="S166" i="5"/>
  <c r="T167" i="5"/>
  <c r="J168" i="5"/>
  <c r="I168" i="5"/>
  <c r="H168" i="5"/>
  <c r="G172" i="5"/>
  <c r="G173" i="5"/>
  <c r="AB175" i="5"/>
  <c r="S179" i="5"/>
  <c r="T180" i="5"/>
  <c r="I181" i="5"/>
  <c r="F184" i="5"/>
  <c r="E185" i="5"/>
  <c r="X185" i="5" s="1"/>
  <c r="S188" i="5"/>
  <c r="AB188" i="5"/>
  <c r="R192" i="5"/>
  <c r="V195" i="5"/>
  <c r="E196" i="5"/>
  <c r="X196" i="5" s="1"/>
  <c r="F197" i="5"/>
  <c r="R197" i="5"/>
  <c r="J197" i="5"/>
  <c r="AB198" i="5"/>
  <c r="T198" i="5"/>
  <c r="S198" i="5"/>
  <c r="T199"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394" i="5"/>
  <c r="J394" i="5"/>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4"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8" i="5"/>
  <c r="X378" i="5" s="1"/>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H414" i="5"/>
  <c r="J415" i="5"/>
  <c r="S416" i="5"/>
  <c r="V417" i="5"/>
  <c r="J419" i="5"/>
  <c r="S420" i="5"/>
  <c r="V421" i="5"/>
  <c r="J423" i="5"/>
  <c r="S424" i="5"/>
  <c r="V425" i="5"/>
  <c r="J427" i="5"/>
  <c r="S428" i="5"/>
  <c r="V429" i="5"/>
  <c r="J431" i="5"/>
  <c r="S432" i="5"/>
  <c r="V433" i="5"/>
  <c r="J435" i="5"/>
  <c r="S436" i="5"/>
  <c r="V437" i="5"/>
  <c r="J439" i="5"/>
  <c r="S440" i="5"/>
  <c r="V441" i="5"/>
  <c r="H442" i="5"/>
  <c r="J443" i="5"/>
  <c r="S444" i="5"/>
  <c r="V445"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4" i="5"/>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X526"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E774" i="5"/>
  <c r="X774" i="5" s="1"/>
  <c r="H784" i="5"/>
  <c r="F784" i="5"/>
  <c r="E784" i="5"/>
  <c r="X784" i="5" s="1"/>
  <c r="J784" i="5"/>
  <c r="I784" i="5"/>
  <c r="J790" i="5"/>
  <c r="I790" i="5"/>
  <c r="H790" i="5"/>
  <c r="F790" i="5"/>
  <c r="E790" i="5"/>
  <c r="X790" i="5" s="1"/>
  <c r="J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X933"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G1187" i="5"/>
  <c r="AB1187" i="5"/>
  <c r="V1187" i="5"/>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G1313" i="5"/>
  <c r="V1313" i="5"/>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I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F1259" i="5"/>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G1041" i="5"/>
  <c r="I1042" i="5"/>
  <c r="G1045" i="5"/>
  <c r="I1046" i="5"/>
  <c r="G1049" i="5"/>
  <c r="I1050" i="5"/>
  <c r="G1053" i="5"/>
  <c r="G1057" i="5"/>
  <c r="I1058" i="5"/>
  <c r="G1061" i="5"/>
  <c r="I1062" i="5"/>
  <c r="G1065" i="5"/>
  <c r="I1066" i="5"/>
  <c r="G1069" i="5"/>
  <c r="I1070" i="5"/>
  <c r="I1074" i="5"/>
  <c r="G1077"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8" i="5"/>
  <c r="R1022" i="5"/>
  <c r="R1026" i="5"/>
  <c r="R1030" i="5"/>
  <c r="R1038" i="5"/>
  <c r="R1042" i="5"/>
  <c r="R1046" i="5"/>
  <c r="R1050" i="5"/>
  <c r="R1058" i="5"/>
  <c r="R1062" i="5"/>
  <c r="R1066" i="5"/>
  <c r="R1070" i="5"/>
  <c r="R1074"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G1654" i="5"/>
  <c r="V1654" i="5"/>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X1496"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R1651" i="5"/>
  <c r="J1651" i="5"/>
  <c r="I1651" i="5"/>
  <c r="H1651" i="5"/>
  <c r="V1658" i="5"/>
  <c r="AB1662" i="5"/>
  <c r="F1667" i="5"/>
  <c r="AB1677" i="5"/>
  <c r="T1677" i="5"/>
  <c r="S1677" i="5"/>
  <c r="E1683" i="5"/>
  <c r="X1683" i="5" s="1"/>
  <c r="R1683" i="5"/>
  <c r="J1683" i="5"/>
  <c r="I1683" i="5"/>
  <c r="H1683" i="5"/>
  <c r="V1690" i="5"/>
  <c r="G1690" i="5" s="1"/>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6" i="5"/>
  <c r="J1660" i="5"/>
  <c r="J1664" i="5"/>
  <c r="J1672" i="5"/>
  <c r="J1676" i="5"/>
  <c r="J1680" i="5"/>
  <c r="J1684" i="5"/>
  <c r="J1688" i="5"/>
  <c r="J1692"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8" i="5"/>
  <c r="R1656" i="5"/>
  <c r="R1660" i="5"/>
  <c r="R1664" i="5"/>
  <c r="R1668" i="5"/>
  <c r="R1672" i="5"/>
  <c r="R1676" i="5"/>
  <c r="R1680" i="5"/>
  <c r="R1684" i="5"/>
  <c r="R1688" i="5"/>
  <c r="R1692" i="5"/>
  <c r="R1696" i="5"/>
  <c r="R1700" i="5"/>
  <c r="R1704" i="5"/>
  <c r="R1708" i="5"/>
  <c r="R1712"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R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J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J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7" i="5"/>
  <c r="V2051" i="5"/>
  <c r="I2052" i="5"/>
  <c r="T2054" i="5"/>
  <c r="V2059" i="5"/>
  <c r="I2060" i="5"/>
  <c r="T2062" i="5"/>
  <c r="V2067"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V2135" i="5"/>
  <c r="S2138" i="5"/>
  <c r="I2141" i="5"/>
  <c r="H2144" i="5"/>
  <c r="H2145" i="5"/>
  <c r="G2149" i="5"/>
  <c r="F2149" i="5"/>
  <c r="E2149" i="5"/>
  <c r="X2149" i="5" s="1"/>
  <c r="T2153" i="5"/>
  <c r="S2153" i="5"/>
  <c r="V2154" i="5"/>
  <c r="G2154" i="5" s="1"/>
  <c r="AB2158" i="5"/>
  <c r="AB2163" i="5"/>
  <c r="E2164" i="5"/>
  <c r="X2164" i="5" s="1"/>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51" i="5"/>
  <c r="S50" i="5"/>
  <c r="S32" i="5"/>
  <c r="S26" i="5"/>
  <c r="T30" i="5"/>
  <c r="T17" i="5"/>
  <c r="T49" i="5"/>
  <c r="T34" i="5"/>
  <c r="S34" i="5"/>
  <c r="S52" i="5"/>
  <c r="S56" i="5"/>
  <c r="T24" i="5"/>
  <c r="S22" i="5"/>
  <c r="T28" i="5"/>
  <c r="T21" i="5"/>
  <c r="S55" i="5"/>
  <c r="S36" i="5"/>
  <c r="S18" i="5"/>
  <c r="S25" i="5"/>
  <c r="T6" i="5"/>
  <c r="S17" i="5"/>
  <c r="S30" i="5"/>
  <c r="T22" i="5"/>
  <c r="S31" i="5"/>
  <c r="S35" i="5"/>
  <c r="S23" i="5"/>
  <c r="S46" i="5"/>
  <c r="S54" i="5"/>
  <c r="T33" i="5"/>
  <c r="S40" i="5"/>
  <c r="S27" i="5"/>
  <c r="T43" i="5"/>
  <c r="T31" i="5"/>
  <c r="S42" i="5"/>
  <c r="S20" i="5"/>
  <c r="S29" i="5"/>
  <c r="T5" i="5"/>
  <c r="T54" i="5"/>
  <c r="S44" i="5"/>
  <c r="S39" i="5"/>
  <c r="S48" i="5"/>
  <c r="T42" i="5"/>
  <c r="J2160" i="5" l="1"/>
  <c r="I2068" i="5"/>
  <c r="H1899" i="5"/>
  <c r="R1958" i="5"/>
  <c r="F1918" i="5"/>
  <c r="R1918" i="5"/>
  <c r="E1753" i="5"/>
  <c r="X1753" i="5" s="1"/>
  <c r="I1769" i="5"/>
  <c r="R1724" i="5"/>
  <c r="R1644" i="5"/>
  <c r="R1608" i="5"/>
  <c r="E1663" i="5"/>
  <c r="X1663" i="5" s="1"/>
  <c r="H1608" i="5"/>
  <c r="R1014" i="5"/>
  <c r="I1038" i="5"/>
  <c r="G1259" i="5"/>
  <c r="F1223" i="5"/>
  <c r="J1223" i="5"/>
  <c r="J1148" i="5"/>
  <c r="F798" i="5"/>
  <c r="R798" i="5"/>
  <c r="F774" i="5"/>
  <c r="H418" i="5"/>
  <c r="J260" i="5"/>
  <c r="R2325" i="5"/>
  <c r="F2408" i="5"/>
  <c r="R2300" i="5"/>
  <c r="J2283" i="5"/>
  <c r="I2224" i="5"/>
  <c r="J2164" i="5"/>
  <c r="J2132" i="5"/>
  <c r="R2160" i="5"/>
  <c r="E2043" i="5"/>
  <c r="X2043" i="5" s="1"/>
  <c r="R2043" i="5"/>
  <c r="H1958" i="5"/>
  <c r="E1958" i="5"/>
  <c r="X1958" i="5" s="1"/>
  <c r="I1918" i="5"/>
  <c r="J1800" i="5"/>
  <c r="F1753" i="5"/>
  <c r="J1769" i="5"/>
  <c r="R1640" i="5"/>
  <c r="J1724" i="5"/>
  <c r="J1652" i="5"/>
  <c r="G1671" i="5"/>
  <c r="R1268" i="5"/>
  <c r="H1268" i="5"/>
  <c r="I1259" i="5"/>
  <c r="H1223" i="5"/>
  <c r="J601" i="5"/>
  <c r="H798" i="5"/>
  <c r="H774" i="5"/>
  <c r="F2300" i="5"/>
  <c r="E2224" i="5"/>
  <c r="X2224" i="5" s="1"/>
  <c r="R2164" i="5"/>
  <c r="R2132" i="5"/>
  <c r="I1958" i="5"/>
  <c r="J1899" i="5"/>
  <c r="H1918" i="5"/>
  <c r="R1800" i="5"/>
  <c r="R1652" i="5"/>
  <c r="H1671" i="5"/>
  <c r="E1268" i="5"/>
  <c r="X1268" i="5" s="1"/>
  <c r="R1078" i="5"/>
  <c r="I1078" i="5"/>
  <c r="E1259" i="5"/>
  <c r="X1259" i="5" s="1"/>
  <c r="J1259" i="5"/>
  <c r="R1223" i="5"/>
  <c r="E716" i="5"/>
  <c r="X716" i="5" s="1"/>
  <c r="H601" i="5"/>
  <c r="I798" i="5"/>
  <c r="I774" i="5"/>
  <c r="J418" i="5"/>
  <c r="F2188" i="5"/>
  <c r="C10" i="6"/>
  <c r="C12" i="6"/>
  <c r="C11" i="6"/>
  <c r="C9" i="6"/>
  <c r="C8" i="6"/>
  <c r="C7" i="6"/>
  <c r="F2256" i="5"/>
  <c r="H1672" i="5"/>
  <c r="R807" i="5"/>
  <c r="J238" i="5"/>
  <c r="E174" i="5"/>
  <c r="X174" i="5" s="1"/>
  <c r="H446" i="5"/>
  <c r="E1632" i="5"/>
  <c r="X1632" i="5" s="1"/>
  <c r="I1139" i="5"/>
  <c r="F1066" i="5"/>
  <c r="I807" i="5"/>
  <c r="F174" i="5"/>
  <c r="B32" i="6"/>
  <c r="E2212" i="5"/>
  <c r="X2212" i="5" s="1"/>
  <c r="F1672" i="5"/>
  <c r="E2408" i="5"/>
  <c r="X2408" i="5" s="1"/>
  <c r="I2115" i="5"/>
  <c r="R1773" i="5"/>
  <c r="R1139" i="5"/>
  <c r="H868" i="5"/>
  <c r="G868" i="5"/>
  <c r="E851" i="5"/>
  <c r="X851" i="5" s="1"/>
  <c r="R753" i="5"/>
  <c r="J438" i="5"/>
  <c r="J410" i="5"/>
  <c r="J292" i="5"/>
  <c r="H276" i="5"/>
  <c r="E86" i="5"/>
  <c r="X86" i="5" s="1"/>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F86" i="5"/>
  <c r="R86" i="5"/>
  <c r="J1841" i="5"/>
  <c r="H1695" i="5"/>
  <c r="E1316" i="5"/>
  <c r="X1316" i="5" s="1"/>
  <c r="J1085" i="5"/>
  <c r="I523" i="5"/>
  <c r="R438" i="5"/>
  <c r="I292" i="5"/>
  <c r="J86"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F101" i="5"/>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X101" i="5" s="1"/>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X70" i="5" s="1"/>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H102" i="5"/>
  <c r="J102" i="5"/>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G102" i="5"/>
  <c r="I390" i="5"/>
  <c r="F390" i="5"/>
  <c r="G190" i="5"/>
  <c r="H101" i="5"/>
  <c r="I101" i="5"/>
  <c r="F914" i="5"/>
  <c r="H711" i="5"/>
  <c r="H426" i="5"/>
  <c r="H193" i="5"/>
  <c r="I2212" i="5"/>
  <c r="R2212" i="5"/>
  <c r="J2212" i="5"/>
  <c r="H2212" i="5"/>
  <c r="F2212" i="5"/>
  <c r="J2380" i="5"/>
  <c r="I2380" i="5"/>
  <c r="E2380" i="5"/>
  <c r="X2380" i="5" s="1"/>
  <c r="J1308" i="5"/>
  <c r="I1308" i="5"/>
  <c r="J1324" i="5"/>
  <c r="F1324" i="5"/>
  <c r="X42" i="5"/>
  <c r="R42" i="5"/>
  <c r="H90" i="5"/>
  <c r="R90" i="5"/>
  <c r="E90" i="5"/>
  <c r="X90" i="5" s="1"/>
  <c r="I90" i="5"/>
  <c r="J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2" i="5"/>
  <c r="R162" i="5"/>
  <c r="J162" i="5"/>
  <c r="I162" i="5"/>
  <c r="F162" i="5"/>
  <c r="E162" i="5"/>
  <c r="X162" i="5" s="1"/>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0" i="5"/>
  <c r="R150" i="5"/>
  <c r="J150" i="5"/>
  <c r="I150" i="5"/>
  <c r="F150" i="5"/>
  <c r="E150" i="5"/>
  <c r="X150" i="5" s="1"/>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X17"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1" i="5"/>
  <c r="H131" i="5"/>
  <c r="F131" i="5"/>
  <c r="R131" i="5"/>
  <c r="I131" i="5"/>
  <c r="E131" i="5"/>
  <c r="X131" i="5" s="1"/>
  <c r="R401" i="5"/>
  <c r="J401" i="5"/>
  <c r="I401" i="5"/>
  <c r="H401" i="5"/>
  <c r="F401" i="5"/>
  <c r="E401" i="5"/>
  <c r="X401" i="5" s="1"/>
  <c r="G354" i="5"/>
  <c r="J203" i="5"/>
  <c r="H203" i="5"/>
  <c r="F203" i="5"/>
  <c r="I203" i="5"/>
  <c r="E203" i="5"/>
  <c r="X203" i="5" s="1"/>
  <c r="R203" i="5"/>
  <c r="J115" i="5"/>
  <c r="H115" i="5"/>
  <c r="F115" i="5"/>
  <c r="R115" i="5"/>
  <c r="I115" i="5"/>
  <c r="E115" i="5"/>
  <c r="X115" i="5" s="1"/>
  <c r="J103" i="5"/>
  <c r="H103" i="5"/>
  <c r="F103" i="5"/>
  <c r="R103" i="5"/>
  <c r="I103" i="5"/>
  <c r="E103" i="5"/>
  <c r="X103"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19" i="5"/>
  <c r="H119" i="5"/>
  <c r="F119" i="5"/>
  <c r="E119" i="5"/>
  <c r="X119" i="5" s="1"/>
  <c r="R119" i="5"/>
  <c r="I119" i="5"/>
  <c r="J139" i="5"/>
  <c r="H139" i="5"/>
  <c r="F139" i="5"/>
  <c r="I139" i="5"/>
  <c r="E139" i="5"/>
  <c r="X139" i="5" s="1"/>
  <c r="R139" i="5"/>
  <c r="J191" i="5"/>
  <c r="H191" i="5"/>
  <c r="F191" i="5"/>
  <c r="R191" i="5"/>
  <c r="I191" i="5"/>
  <c r="E191" i="5"/>
  <c r="X191" i="5" s="1"/>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H45" i="6" s="1"/>
  <c r="D45" i="6" s="1"/>
  <c r="F66" i="6"/>
  <c r="F50" i="6"/>
  <c r="H50" i="6" s="1"/>
  <c r="D50" i="6" s="1"/>
  <c r="F30" i="6"/>
  <c r="H25" i="6"/>
  <c r="F35" i="6"/>
  <c r="H35" i="6" s="1"/>
  <c r="D35" i="6" s="1"/>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J143" i="5"/>
  <c r="H143" i="5"/>
  <c r="F143" i="5"/>
  <c r="R143" i="5"/>
  <c r="I143" i="5"/>
  <c r="E143" i="5"/>
  <c r="X143" i="5" s="1"/>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3" i="5"/>
  <c r="H123" i="5"/>
  <c r="F123" i="5"/>
  <c r="R123" i="5"/>
  <c r="I123" i="5"/>
  <c r="E123" i="5"/>
  <c r="X123" i="5" s="1"/>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J171" i="5"/>
  <c r="H171" i="5"/>
  <c r="F171" i="5"/>
  <c r="I171" i="5"/>
  <c r="E171" i="5"/>
  <c r="X171" i="5" s="1"/>
  <c r="R171" i="5"/>
  <c r="J159" i="5"/>
  <c r="H159" i="5"/>
  <c r="F159" i="5"/>
  <c r="R159" i="5"/>
  <c r="I159" i="5"/>
  <c r="E159" i="5"/>
  <c r="X159" i="5" s="1"/>
  <c r="J179" i="5"/>
  <c r="H179" i="5"/>
  <c r="F179" i="5"/>
  <c r="R179" i="5"/>
  <c r="I179" i="5"/>
  <c r="E179" i="5"/>
  <c r="X179" i="5" s="1"/>
  <c r="J199" i="5"/>
  <c r="H199" i="5"/>
  <c r="F199" i="5"/>
  <c r="R199" i="5"/>
  <c r="I199" i="5"/>
  <c r="E199" i="5"/>
  <c r="X199" i="5" s="1"/>
  <c r="J155" i="5"/>
  <c r="H155" i="5"/>
  <c r="F155" i="5"/>
  <c r="R155" i="5"/>
  <c r="I155" i="5"/>
  <c r="E155" i="5"/>
  <c r="X155" i="5" s="1"/>
  <c r="G143" i="5"/>
  <c r="E307" i="5"/>
  <c r="X307" i="5" s="1"/>
  <c r="J307" i="5"/>
  <c r="R307" i="5"/>
  <c r="H307" i="5"/>
  <c r="G307" i="5"/>
  <c r="F307" i="5"/>
  <c r="I307" i="5"/>
  <c r="J99" i="5"/>
  <c r="H99" i="5"/>
  <c r="F99" i="5"/>
  <c r="E99" i="5"/>
  <c r="R99" i="5"/>
  <c r="I99" i="5"/>
  <c r="G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7" i="5"/>
  <c r="H147" i="5"/>
  <c r="F147" i="5"/>
  <c r="R147" i="5"/>
  <c r="I147" i="5"/>
  <c r="E147" i="5"/>
  <c r="X147" i="5" s="1"/>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3" i="5"/>
  <c r="H163" i="5"/>
  <c r="F163" i="5"/>
  <c r="R163" i="5"/>
  <c r="I163" i="5"/>
  <c r="E163" i="5"/>
  <c r="X163" i="5" s="1"/>
  <c r="E338" i="5"/>
  <c r="X338" i="5" s="1"/>
  <c r="R338" i="5"/>
  <c r="H338" i="5"/>
  <c r="F338" i="5"/>
  <c r="J338" i="5"/>
  <c r="I338" i="5"/>
  <c r="J151" i="5"/>
  <c r="H151" i="5"/>
  <c r="F151" i="5"/>
  <c r="E151" i="5"/>
  <c r="X151" i="5" s="1"/>
  <c r="R151" i="5"/>
  <c r="I151" i="5"/>
  <c r="J211" i="5"/>
  <c r="I211" i="5"/>
  <c r="H211" i="5"/>
  <c r="F211" i="5"/>
  <c r="E211" i="5"/>
  <c r="X211" i="5" s="1"/>
  <c r="R211" i="5"/>
  <c r="J167" i="5"/>
  <c r="H167" i="5"/>
  <c r="F167" i="5"/>
  <c r="R167" i="5"/>
  <c r="I167" i="5"/>
  <c r="E167" i="5"/>
  <c r="X167" i="5" s="1"/>
  <c r="A16" i="6"/>
  <c r="B34" i="4"/>
  <c r="A21" i="6" s="1"/>
  <c r="F44" i="6"/>
  <c r="H44" i="6" s="1"/>
  <c r="D44" i="6" s="1"/>
  <c r="F34" i="6"/>
  <c r="F39" i="6"/>
  <c r="H39" i="6" s="1"/>
  <c r="D39" i="6" s="1"/>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G163" i="5"/>
  <c r="G151" i="5"/>
  <c r="J107" i="5"/>
  <c r="H107" i="5"/>
  <c r="F107" i="5"/>
  <c r="I107" i="5"/>
  <c r="E107" i="5"/>
  <c r="X107" i="5" s="1"/>
  <c r="R107" i="5"/>
  <c r="G211" i="5"/>
  <c r="J127" i="5"/>
  <c r="H127" i="5"/>
  <c r="F127" i="5"/>
  <c r="R127" i="5"/>
  <c r="I127" i="5"/>
  <c r="E127" i="5"/>
  <c r="X127" i="5" s="1"/>
  <c r="G167" i="5"/>
  <c r="J135" i="5"/>
  <c r="H135" i="5"/>
  <c r="F135" i="5"/>
  <c r="R135" i="5"/>
  <c r="I135" i="5"/>
  <c r="E135" i="5"/>
  <c r="X135" i="5" s="1"/>
  <c r="E319" i="5"/>
  <c r="X319" i="5" s="1"/>
  <c r="J319" i="5"/>
  <c r="F319" i="5"/>
  <c r="R319" i="5"/>
  <c r="I319" i="5"/>
  <c r="H319" i="5"/>
  <c r="J111" i="5"/>
  <c r="H111" i="5"/>
  <c r="F111" i="5"/>
  <c r="R111" i="5"/>
  <c r="I111" i="5"/>
  <c r="E111" i="5"/>
  <c r="X111" i="5" s="1"/>
  <c r="S6" i="5"/>
  <c r="S5" i="5"/>
  <c r="H46" i="6" l="1"/>
  <c r="D46" i="6" s="1"/>
  <c r="H31" i="6"/>
  <c r="C31" i="6" s="1"/>
  <c r="C29" i="6"/>
  <c r="D29" i="6"/>
  <c r="H30" i="6"/>
  <c r="G68" i="6"/>
  <c r="H68" i="6" s="1"/>
  <c r="D68" i="6" s="1"/>
  <c r="AB12" i="5"/>
  <c r="V12" i="5"/>
  <c r="V16" i="5"/>
  <c r="V14" i="5"/>
  <c r="AB9" i="5"/>
  <c r="AB10" i="5"/>
  <c r="V11" i="5"/>
  <c r="AB14" i="5"/>
  <c r="V10" i="5"/>
  <c r="AB16" i="5"/>
  <c r="AB8" i="5"/>
  <c r="V9" i="5"/>
  <c r="AB13" i="5"/>
  <c r="AB15" i="5"/>
  <c r="V8" i="5"/>
  <c r="AB11" i="5"/>
  <c r="V15" i="5"/>
  <c r="AB7" i="5"/>
  <c r="V13" i="5"/>
  <c r="V7" i="5"/>
  <c r="F69" i="6"/>
  <c r="C69" i="6" s="1"/>
  <c r="H49" i="6"/>
  <c r="D49" i="6" s="1"/>
  <c r="H34" i="6"/>
  <c r="H32" i="6"/>
  <c r="C45" i="6"/>
  <c r="C51" i="6"/>
  <c r="D19" i="6"/>
  <c r="C19" i="6"/>
  <c r="K65" i="6"/>
  <c r="D24" i="6"/>
  <c r="C24" i="6"/>
  <c r="X99"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2" i="5"/>
  <c r="T9" i="5"/>
  <c r="T16" i="5"/>
  <c r="T8" i="5"/>
  <c r="T7" i="5"/>
  <c r="T14" i="5"/>
  <c r="T11" i="5"/>
  <c r="T15" i="5"/>
  <c r="T10" i="5"/>
  <c r="T13" i="5"/>
  <c r="X13" i="5" l="1"/>
  <c r="X10" i="5"/>
  <c r="D65" i="6"/>
  <c r="X9" i="5"/>
  <c r="X12" i="5"/>
  <c r="X14" i="5"/>
  <c r="D66" i="6"/>
  <c r="C67" i="6"/>
  <c r="X11" i="5"/>
  <c r="X15" i="5"/>
  <c r="X8" i="5"/>
  <c r="X7" i="5"/>
  <c r="G69" i="6"/>
  <c r="H69" i="6" s="1"/>
  <c r="H70" i="6" s="1"/>
  <c r="D2" i="6" s="1"/>
  <c r="X16" i="5"/>
  <c r="D55" i="6"/>
  <c r="C55" i="6"/>
  <c r="D56" i="6"/>
  <c r="C56" i="6"/>
  <c r="S14" i="5"/>
  <c r="S7" i="5"/>
  <c r="S8" i="5"/>
  <c r="S9" i="5"/>
  <c r="S12" i="5"/>
  <c r="S16" i="5"/>
  <c r="S15" i="5"/>
  <c r="S11" i="5"/>
  <c r="S13"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<sst xmlns="http://schemas.openxmlformats.org/spreadsheetml/2006/main" count="22659" uniqueCount="15731">
  <si>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</si>
  <si>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</si>
  <si>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</si>
  <si>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</si>
  <si>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</si>
  <si>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</si>
  <si>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</si>
  <si>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</si>
  <si>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</si>
  <si>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</si>
  <si>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</si>
  <si>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</si>
  <si>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</si>
  <si>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</si>
  <si>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</si>
  <si>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</si>
  <si>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</si>
  <si>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</si>
  <si>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</si>
  <si>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</si>
  <si>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</si>
  <si>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</si>
  <si>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</si>
  <si>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</si>
  <si>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</si>
  <si>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</si>
  <si>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</si>
  <si>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</si>
  <si>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</si>
  <si>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</si>
  <si>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</si>
  <si>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</si>
  <si>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</si>
  <si>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</si>
  <si>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</si>
  <si>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</si>
  <si>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</si>
  <si>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</si>
  <si>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</si>
  <si>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</si>
  <si>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</si>
  <si>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</si>
  <si>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</si>
  <si>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</si>
  <si>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</si>
  <si>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</si>
  <si>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</si>
  <si>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</si>
  <si>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</si>
  <si>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</si>
  <si>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</si>
  <si>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</si>
  <si>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</si>
  <si>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</si>
  <si>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</si>
  <si>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</si>
  <si>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</si>
  <si>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</si>
  <si>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</si>
  <si>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</si>
  <si>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</si>
  <si>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</si>
  <si>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</si>
  <si>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</si>
  <si>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</si>
  <si>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</si>
  <si>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</si>
  <si>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</si>
  <si>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</si>
  <si>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</si>
  <si>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</si>
  <si>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</si>
  <si>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</si>
  <si>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</si>
  <si>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</si>
  <si>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</si>
  <si>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</si>
  <si>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</si>
  <si>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</si>
  <si>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</si>
  <si>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</si>
  <si>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</si>
  <si>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</si>
  <si>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</si>
  <si>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</si>
  <si>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</si>
  <si>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</si>
  <si>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</si>
  <si>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</si>
  <si>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</si>
  <si>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</si>
  <si>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</si>
  <si>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</si>
  <si>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</si>
  <si>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</si>
  <si>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</si>
  <si>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</si>
  <si>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</si>
  <si>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</si>
  <si>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</si>
  <si>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</si>
  <si>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</si>
  <si>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</si>
  <si>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</si>
  <si>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</si>
  <si>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</si>
  <si>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</si>
  <si>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</si>
  <si>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</si>
  <si>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</si>
  <si>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</si>
  <si>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</si>
  <si>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</si>
  <si>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</si>
  <si>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</si>
  <si>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</si>
  <si>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</si>
  <si>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</si>
  <si>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</si>
  <si>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</si>
  <si>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</si>
  <si>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</si>
  <si>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</si>
  <si>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</si>
  <si>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</si>
  <si>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</si>
  <si>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</si>
  <si>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</si>
  <si>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</si>
  <si>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</si>
  <si>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</si>
  <si>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</si>
  <si>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</si>
  <si>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</si>
  <si>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</si>
  <si>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</si>
  <si>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</si>
  <si>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</si>
  <si>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</si>
  <si>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</si>
  <si>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</si>
  <si>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</si>
  <si>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</si>
  <si>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</si>
  <si>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</si>
  <si>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</si>
  <si>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</si>
  <si>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</si>
  <si>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</si>
  <si>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</si>
  <si>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</si>
  <si>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</si>
  <si>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</si>
  <si>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</si>
  <si>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</si>
  <si>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</si>
  <si>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</si>
  <si>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</si>
  <si>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</si>
  <si>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</si>
  <si>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</si>
  <si>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</si>
  <si>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</si>
  <si>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</si>
  <si>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</si>
  <si>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</si>
  <si>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</si>
  <si>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</si>
  <si>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</si>
  <si>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</si>
  <si>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</si>
  <si>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</si>
  <si>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</si>
  <si>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</si>
  <si>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</si>
  <si>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</si>
  <si>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</si>
  <si>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</si>
  <si>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</si>
  <si>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</si>
  <si>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</si>
  <si>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</si>
  <si>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</si>
  <si>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</si>
  <si>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</si>
  <si>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</si>
  <si>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</si>
  <si>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</si>
  <si>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</si>
  <si>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</si>
  <si>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</si>
  <si>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</si>
  <si>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</si>
  <si>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</si>
  <si>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</si>
  <si>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</si>
  <si>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</si>
  <si>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</si>
  <si>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</si>
  <si>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</si>
  <si>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</si>
  <si>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</si>
  <si>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</si>
  <si>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</si>
  <si>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</si>
  <si>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</si>
  <si>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</si>
  <si>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</si>
  <si>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</si>
  <si>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</si>
  <si>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</si>
  <si>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</si>
  <si>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</si>
  <si>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</si>
  <si>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</si>
  <si>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</si>
  <si>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</si>
  <si>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</si>
  <si>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</si>
  <si>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</si>
  <si>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</si>
  <si>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</si>
  <si>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</si>
  <si>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</si>
  <si>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</si>
  <si>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</si>
  <si>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</si>
  <si>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</si>
  <si>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</si>
  <si>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</si>
  <si>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</si>
  <si>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</si>
  <si>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</si>
  <si>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</si>
  <si>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</si>
  <si>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</si>
  <si>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</si>
  <si>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</si>
  <si>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</si>
  <si>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</si>
  <si>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</si>
  <si>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</si>
  <si>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</si>
  <si>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</si>
  <si>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</si>
  <si>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</si>
  <si>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</si>
  <si>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</si>
  <si>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</si>
  <si>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</si>
  <si>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</si>
  <si>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</si>
  <si>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</si>
  <si>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</si>
  <si>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</si>
  <si>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</si>
  <si>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</si>
  <si>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</si>
  <si>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</si>
  <si>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</si>
  <si>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</si>
  <si>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</si>
  <si>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</si>
  <si>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</si>
  <si>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</si>
  <si>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</si>
  <si>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</si>
  <si>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</si>
  <si>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</si>
  <si>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</si>
  <si>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</si>
  <si>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</si>
  <si>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</si>
  <si>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</si>
  <si>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</si>
  <si>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</si>
  <si>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</si>
  <si>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</si>
  <si>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</si>
  <si>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</si>
  <si>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</si>
  <si>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</si>
  <si>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</si>
  <si>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</si>
  <si>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</si>
  <si>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</si>
  <si>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</si>
  <si>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</si>
  <si>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</si>
  <si>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</si>
  <si>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</si>
  <si>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</si>
  <si>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</si>
  <si>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</si>
  <si>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</si>
  <si>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</si>
  <si>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</si>
  <si>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</si>
  <si>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</si>
  <si>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</si>
  <si>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</si>
  <si>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</si>
  <si>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</si>
  <si>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</si>
  <si>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</si>
  <si>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</si>
  <si>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</si>
  <si>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</si>
  <si>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</si>
  <si>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</si>
  <si>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</si>
  <si>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</si>
  <si>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</si>
  <si>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</si>
  <si>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</si>
  <si>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</si>
  <si>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</si>
  <si>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</si>
  <si>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</si>
  <si>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</si>
  <si>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</si>
  <si>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</si>
  <si>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</si>
  <si>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</si>
  <si>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</si>
  <si>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</si>
  <si>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</si>
  <si>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</si>
  <si>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</si>
  <si>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</si>
  <si>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</si>
  <si>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</si>
  <si>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</si>
  <si>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</si>
  <si>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</si>
  <si>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</si>
  <si>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</si>
  <si>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</si>
  <si>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</si>
  <si>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</si>
  <si>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</si>
  <si>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</si>
  <si>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</si>
  <si>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</si>
  <si>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</si>
  <si>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</si>
  <si>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</si>
  <si>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</si>
  <si>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</si>
  <si>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</si>
  <si>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</si>
  <si>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</si>
  <si>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</si>
  <si>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</si>
  <si>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</si>
  <si>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</si>
  <si>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</si>
  <si>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</si>
  <si>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</si>
  <si>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</si>
  <si>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</si>
  <si>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</si>
  <si>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</si>
  <si>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</si>
  <si>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</si>
  <si>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</si>
  <si>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</si>
  <si>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</si>
  <si>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</si>
  <si>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</si>
  <si>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</si>
  <si>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</si>
  <si>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</si>
  <si>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</si>
  <si>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</si>
  <si>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</si>
  <si>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</si>
  <si>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</si>
  <si>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</si>
  <si>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</si>
  <si>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</si>
  <si>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</si>
  <si>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</si>
  <si>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</si>
  <si>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</si>
  <si>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</si>
  <si>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</si>
  <si>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</si>
  <si>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</si>
  <si>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</si>
  <si>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</si>
  <si>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</si>
  <si>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</si>
  <si>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</si>
  <si>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</si>
  <si>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</si>
  <si>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</si>
  <si>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</si>
  <si>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</si>
  <si>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</si>
  <si>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</si>
  <si>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</si>
  <si>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</si>
  <si>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</si>
  <si>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</si>
  <si>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</si>
  <si>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</si>
  <si>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</si>
  <si>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</si>
  <si>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</si>
  <si>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</si>
  <si>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</si>
  <si>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</si>
  <si>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</si>
  <si>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</si>
  <si>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</si>
  <si>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</si>
  <si>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</si>
  <si>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</si>
  <si>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</si>
  <si>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</si>
  <si>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</si>
  <si>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</si>
  <si>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</si>
  <si>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</si>
  <si>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</si>
  <si>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</si>
  <si>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</si>
  <si>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</si>
  <si>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</si>
  <si>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</si>
  <si>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</si>
  <si>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</si>
  <si>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</si>
  <si>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</si>
  <si>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</si>
  <si>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</si>
  <si>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</si>
  <si>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</si>
  <si>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</si>
  <si>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</si>
  <si>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</si>
  <si>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</si>
  <si>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</si>
  <si>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</si>
  <si>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</si>
  <si>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</si>
  <si>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</si>
  <si>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</si>
  <si>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</si>
  <si>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</si>
  <si>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</si>
  <si>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</si>
  <si>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</si>
  <si>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</si>
  <si>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</si>
  <si>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</si>
  <si>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</si>
  <si>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</si>
  <si>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</si>
  <si>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</si>
  <si>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</si>
  <si>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</si>
  <si>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</si>
  <si>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</si>
  <si>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</si>
  <si>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</si>
  <si>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</si>
  <si>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</si>
  <si>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</si>
  <si>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</si>
  <si>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</si>
  <si>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</si>
  <si>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</si>
  <si>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</si>
  <si>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</si>
  <si>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</si>
  <si>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</si>
  <si>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</si>
  <si>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</si>
  <si>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</si>
  <si>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</si>
  <si>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</si>
  <si>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</si>
  <si>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</si>
  <si>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</si>
  <si>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</si>
  <si>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</si>
  <si>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</si>
  <si>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</si>
  <si>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</si>
  <si>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</si>
  <si>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</si>
  <si>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</si>
  <si>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</si>
  <si>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</si>
  <si>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</si>
  <si>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</si>
  <si>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</si>
  <si>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</si>
  <si>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</si>
  <si>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</si>
  <si>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</si>
  <si>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</si>
  <si>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</si>
  <si>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</si>
  <si>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</si>
  <si>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</si>
  <si>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</si>
  <si>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</si>
  <si>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</si>
  <si>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</si>
  <si>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</si>
  <si>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</si>
  <si>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</si>
  <si>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</si>
  <si>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</si>
  <si>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</si>
  <si>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</si>
  <si>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</si>
  <si>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</si>
  <si>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</si>
  <si>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</si>
  <si>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</si>
  <si>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</si>
  <si>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</si>
  <si>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</si>
  <si>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</si>
  <si>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</si>
  <si>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</si>
  <si>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</si>
  <si>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</si>
  <si>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</si>
  <si>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</si>
  <si>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</si>
  <si>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</si>
  <si>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</si>
  <si>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</si>
  <si>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</si>
  <si>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</si>
  <si>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</si>
  <si>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</si>
  <si>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</si>
  <si>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</si>
  <si>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</si>
  <si>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</si>
  <si>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</si>
  <si>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</si>
  <si>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</si>
  <si>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</si>
  <si>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</si>
  <si>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</si>
  <si>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</si>
  <si>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</si>
  <si>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</si>
  <si>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</si>
  <si>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</si>
  <si>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</si>
  <si>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</si>
  <si>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</si>
  <si>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</si>
  <si>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</si>
  <si>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</si>
  <si>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</si>
  <si>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</si>
  <si>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</si>
  <si>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</si>
  <si>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</si>
  <si>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</si>
  <si>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</si>
  <si>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</si>
  <si>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</si>
  <si>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</si>
  <si>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</si>
  <si>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</si>
  <si>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</si>
  <si>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</si>
  <si>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</si>
  <si>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</si>
  <si>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</si>
  <si>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</si>
  <si>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</si>
  <si>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</si>
  <si>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</si>
  <si>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</si>
  <si>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</si>
  <si>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</si>
  <si>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</si>
  <si>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</si>
  <si>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</si>
  <si>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</si>
  <si>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</si>
  <si>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</si>
  <si>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</si>
  <si>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</si>
  <si>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</si>
  <si>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</si>
  <si>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</si>
  <si>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</si>
  <si>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</si>
  <si>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</si>
  <si>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</si>
  <si>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</si>
  <si>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</si>
  <si>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</si>
  <si>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</si>
  <si>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</si>
  <si>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</si>
  <si>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</si>
  <si>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</si>
  <si>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</si>
  <si>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</si>
  <si>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</si>
  <si>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</si>
  <si>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</si>
  <si>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</si>
  <si>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</si>
  <si>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</si>
  <si>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</si>
  <si>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</si>
  <si>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</si>
  <si>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</si>
  <si>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</si>
  <si>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</si>
  <si>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</si>
  <si>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</si>
  <si>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</si>
  <si>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</si>
  <si>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</si>
  <si>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</si>
  <si>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</si>
  <si>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</si>
  <si>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</si>
  <si>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</si>
  <si>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</si>
  <si>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</si>
  <si>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</si>
  <si>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</si>
  <si>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</si>
  <si>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</si>
  <si>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</si>
  <si>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</si>
  <si>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</si>
  <si>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</si>
  <si>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</si>
  <si>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</si>
  <si>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</si>
  <si>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</si>
  <si>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</si>
  <si>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</si>
  <si>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</si>
  <si>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</si>
  <si>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</si>
  <si>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</si>
  <si>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</si>
  <si>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</si>
  <si>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</si>
  <si>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</si>
  <si>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</si>
  <si>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</si>
  <si>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</si>
  <si>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</si>
  <si>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</si>
  <si>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</si>
  <si>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</si>
  <si>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</si>
  <si>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</si>
  <si>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</si>
  <si>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</si>
  <si>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</si>
  <si>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</si>
  <si>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</si>
  <si>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</si>
  <si>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</si>
  <si>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</si>
  <si>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</si>
  <si>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</si>
  <si>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</si>
  <si>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</si>
  <si>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</si>
  <si>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</si>
  <si>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</si>
  <si>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</si>
  <si>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</si>
  <si>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</si>
  <si>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</si>
  <si>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</si>
  <si>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</si>
  <si>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</si>
  <si>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</si>
  <si>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</si>
  <si>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</si>
  <si>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</si>
  <si>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</si>
  <si>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</si>
  <si>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</si>
  <si>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</si>
  <si>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</si>
  <si>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</si>
  <si>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</si>
  <si>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</si>
  <si>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</si>
  <si>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</si>
  <si>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</si>
  <si>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</si>
  <si>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</si>
  <si>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</si>
  <si>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</si>
  <si>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</si>
  <si>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</si>
  <si>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</si>
  <si>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</si>
  <si>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</si>
  <si>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</si>
  <si>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</si>
  <si>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</si>
  <si>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</si>
  <si>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</si>
  <si>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</si>
  <si>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</si>
  <si>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</si>
  <si>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</si>
  <si>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</si>
  <si>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</si>
  <si>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</si>
  <si>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</si>
  <si>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</si>
  <si>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</si>
  <si>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</si>
  <si>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</si>
  <si>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</si>
  <si>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</si>
  <si>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</si>
  <si>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</si>
  <si>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</si>
  <si>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</si>
  <si>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</si>
  <si>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</si>
  <si>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</si>
  <si>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</si>
  <si>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</si>
  <si>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</si>
  <si>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</si>
  <si>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</si>
  <si>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</si>
  <si>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</si>
  <si>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</si>
  <si>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</si>
  <si>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</si>
  <si>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</si>
  <si>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</si>
  <si>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</si>
  <si>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</si>
  <si>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</si>
  <si>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</si>
  <si>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</si>
  <si>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</si>
  <si>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</si>
  <si>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</si>
  <si>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</si>
  <si>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</si>
  <si>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</si>
  <si>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</si>
  <si>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</si>
  <si>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</si>
  <si>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</si>
  <si>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</si>
  <si>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</si>
  <si>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</si>
  <si>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</si>
  <si>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</si>
  <si>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</si>
  <si>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</si>
  <si>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</si>
  <si>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</si>
  <si>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</si>
  <si>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</si>
  <si>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</si>
  <si>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</si>
  <si>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</si>
  <si>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</si>
  <si>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</si>
  <si>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</si>
  <si>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</si>
  <si>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</si>
  <si>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</si>
  <si>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</si>
  <si>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</si>
  <si>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</si>
  <si>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</si>
  <si>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</si>
  <si>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</si>
  <si>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</si>
  <si>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</si>
  <si>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</si>
  <si>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</si>
  <si>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</si>
  <si>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</si>
  <si>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</si>
  <si>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</si>
  <si>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</si>
  <si>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</si>
  <si>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</si>
  <si>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</si>
  <si>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</si>
  <si>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</si>
  <si>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</si>
  <si>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</si>
  <si>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</si>
  <si>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</si>
  <si>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</si>
  <si>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</si>
  <si>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</si>
  <si>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</si>
  <si>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</si>
  <si>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</si>
  <si>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</si>
  <si>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</si>
  <si>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</si>
  <si>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</si>
  <si>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</si>
  <si>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</si>
  <si>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</si>
  <si>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</si>
  <si>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</si>
  <si>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</si>
  <si>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</si>
  <si>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</si>
  <si>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</si>
  <si>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</si>
  <si>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</si>
  <si>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</si>
  <si>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</si>
  <si>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</si>
  <si>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</si>
  <si>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</si>
  <si>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</si>
  <si>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</si>
  <si>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</si>
  <si>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</si>
  <si>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</si>
  <si>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</si>
  <si>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</si>
  <si>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</si>
  <si>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</si>
  <si>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</si>
  <si>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</si>
  <si>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</si>
  <si>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</si>
  <si>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</si>
  <si>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</si>
  <si>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</si>
  <si>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</si>
  <si>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</si>
  <si>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</si>
  <si>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</si>
  <si>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</si>
  <si>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</si>
  <si>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</si>
  <si>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</si>
  <si>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</si>
  <si>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</si>
  <si>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</si>
  <si>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</si>
  <si>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</si>
  <si>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</si>
  <si>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</si>
  <si>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</si>
  <si>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</si>
  <si>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</si>
  <si>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</si>
  <si>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</si>
  <si>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</si>
  <si>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</si>
  <si>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</si>
  <si>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</si>
  <si>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</si>
  <si>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</si>
  <si>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</si>
  <si>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</si>
  <si>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</si>
  <si>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</si>
  <si>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</si>
  <si>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</si>
  <si>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</si>
  <si>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</si>
  <si>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</si>
  <si>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</si>
  <si>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</si>
  <si>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</si>
  <si>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</si>
  <si>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</si>
  <si>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</si>
  <si>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</si>
  <si>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</si>
  <si>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</si>
  <si>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</si>
  <si>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</si>
  <si>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</si>
  <si>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</si>
  <si>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</si>
  <si>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</si>
  <si>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</si>
  <si>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</si>
  <si>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</si>
  <si>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</si>
  <si>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</si>
  <si>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</si>
  <si>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</si>
  <si>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</si>
  <si>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</si>
  <si>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</si>
  <si>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</si>
  <si>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</si>
  <si>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</si>
  <si>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</si>
  <si>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</si>
  <si>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</si>
  <si>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</si>
  <si>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</si>
  <si>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</si>
  <si>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</si>
  <si>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</si>
  <si>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</si>
  <si>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</si>
  <si>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</si>
  <si>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</si>
  <si>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</si>
  <si>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</si>
  <si>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</si>
  <si>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</si>
  <si>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</si>
  <si>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</si>
  <si>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</si>
  <si>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</si>
  <si>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</si>
  <si>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</si>
  <si>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</si>
  <si>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</si>
  <si>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</si>
  <si>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</si>
  <si>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</si>
  <si>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</si>
  <si>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</si>
  <si>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</si>
  <si>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</si>
  <si>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</si>
  <si>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</si>
  <si>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</si>
  <si>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</si>
  <si>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</si>
  <si>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</si>
  <si>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</si>
  <si>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</si>
  <si>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</si>
  <si>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</si>
  <si>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</si>
  <si>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</si>
  <si>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</si>
  <si>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</si>
  <si>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</si>
  <si>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</si>
  <si>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</si>
  <si>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</si>
  <si>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</si>
  <si>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</si>
  <si>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</si>
  <si>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</si>
  <si>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</si>
  <si>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</si>
  <si>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</si>
  <si>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</si>
  <si>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</si>
  <si>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</si>
  <si>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</si>
  <si>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</si>
  <si>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</si>
  <si>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</si>
  <si>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</si>
  <si>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</si>
  <si>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</si>
  <si>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</si>
  <si>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</si>
  <si>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</si>
  <si>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</si>
  <si>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</si>
  <si>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</si>
  <si>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</si>
  <si>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</si>
  <si>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</si>
  <si>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</si>
  <si>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</si>
  <si>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</si>
  <si>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</si>
  <si>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</si>
  <si>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</si>
  <si>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</si>
  <si>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</si>
  <si>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</si>
  <si>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</si>
  <si>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</si>
  <si>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</si>
  <si>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</si>
  <si>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</si>
  <si>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</si>
  <si>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</si>
  <si>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</si>
  <si>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</si>
  <si>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</si>
  <si>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</si>
  <si>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</si>
  <si>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</si>
  <si>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</si>
  <si>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</si>
  <si>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</si>
  <si>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</si>
  <si>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</si>
  <si>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</si>
  <si>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</si>
  <si>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</si>
  <si>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</si>
  <si>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</si>
  <si>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</si>
  <si>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</si>
  <si>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</si>
  <si>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</si>
  <si>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</si>
  <si>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</si>
  <si>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</si>
  <si>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</si>
  <si>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</si>
  <si>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</si>
  <si>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</si>
  <si>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</si>
  <si>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</si>
  <si>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</si>
  <si>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</si>
  <si>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</si>
  <si>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</si>
  <si>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</si>
  <si>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</si>
  <si>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</si>
  <si>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</si>
  <si>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</si>
  <si>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</si>
  <si>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</si>
  <si>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</si>
  <si>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</si>
  <si>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</si>
  <si>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</si>
  <si>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</si>
  <si>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</si>
  <si>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</si>
  <si>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</si>
  <si>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</si>
  <si>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</si>
  <si>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</si>
  <si>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</si>
  <si>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</si>
  <si>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</si>
  <si>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</si>
  <si>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</si>
  <si>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</si>
  <si>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</si>
  <si>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</si>
  <si>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</si>
  <si>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</si>
  <si>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</si>
  <si>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</si>
  <si>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</si>
  <si>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</si>
  <si>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</si>
  <si>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</si>
  <si>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</si>
  <si>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</si>
  <si>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</si>
  <si>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</si>
  <si>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</si>
  <si>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</si>
  <si>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</si>
  <si>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</si>
  <si>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</si>
  <si>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</si>
  <si>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</si>
  <si>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</si>
  <si>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</si>
  <si>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</si>
  <si>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</si>
  <si>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</si>
  <si>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</si>
  <si>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</si>
  <si>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</si>
  <si>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</si>
  <si>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</si>
  <si>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</si>
  <si>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</si>
  <si>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</si>
  <si>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</si>
  <si>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</si>
  <si>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</si>
  <si>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</si>
  <si>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</si>
  <si>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</si>
  <si>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</si>
  <si>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</si>
  <si>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</si>
  <si>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</si>
  <si>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</si>
  <si>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</si>
  <si>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</si>
  <si>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</si>
  <si>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</si>
  <si>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</si>
  <si>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</si>
  <si>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</si>
  <si>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</si>
  <si>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</si>
  <si>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</si>
  <si>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</si>
  <si>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</si>
  <si>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</si>
  <si>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</si>
  <si>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</si>
  <si>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</si>
  <si>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</si>
  <si>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</si>
  <si>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</si>
  <si>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</si>
  <si>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</si>
  <si>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</si>
  <si>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</si>
  <si>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</si>
  <si>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</si>
  <si>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</si>
  <si>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</si>
  <si>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</si>
  <si>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</si>
  <si>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</si>
  <si>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</si>
  <si>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</si>
  <si>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</si>
  <si>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</si>
  <si>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</si>
  <si>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</si>
  <si>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</si>
  <si>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</si>
  <si>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</si>
  <si>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</si>
  <si>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</si>
  <si>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</si>
  <si>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</si>
  <si>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</si>
  <si>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</si>
  <si>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</si>
  <si>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</si>
  <si>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</si>
  <si>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</si>
  <si>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</si>
  <si>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</si>
  <si>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</si>
  <si>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</si>
  <si>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</si>
  <si>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</si>
  <si>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</si>
  <si>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</si>
  <si>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</si>
  <si>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</si>
  <si>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</si>
  <si>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</si>
  <si>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</si>
  <si>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</si>
  <si>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</si>
  <si>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</si>
  <si>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</si>
  <si>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</si>
  <si>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</si>
  <si>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</si>
  <si>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</si>
  <si>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</si>
  <si>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</si>
  <si>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</si>
  <si>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</si>
  <si>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</si>
  <si>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</si>
  <si>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</si>
  <si>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</si>
  <si>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</si>
  <si>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</si>
  <si>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</si>
  <si>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</si>
  <si>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</si>
  <si>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</si>
  <si>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</si>
  <si>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</si>
  <si>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</si>
  <si>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</si>
  <si>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</si>
  <si>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</si>
  <si>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</si>
  <si>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</si>
  <si>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</si>
  <si>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</si>
  <si>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</si>
  <si>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</si>
  <si>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</si>
  <si>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</si>
  <si>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</si>
  <si>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</si>
  <si>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</si>
  <si>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</si>
  <si>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</si>
  <si>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</si>
  <si>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</si>
  <si>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</si>
  <si>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</si>
  <si>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</si>
  <si>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</si>
  <si>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</si>
  <si>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</si>
  <si>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</si>
  <si>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</si>
  <si>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</si>
  <si>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</si>
  <si>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</si>
  <si>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</si>
  <si>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</si>
  <si>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</si>
  <si>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</si>
  <si>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</si>
  <si>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</si>
  <si>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</si>
  <si>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</si>
  <si>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</si>
  <si>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</si>
  <si>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</si>
  <si>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</si>
  <si>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</si>
  <si>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</si>
  <si>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</si>
  <si>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</si>
  <si>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</si>
  <si>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</si>
  <si>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</si>
  <si>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</si>
  <si>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</si>
  <si>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</si>
  <si>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</si>
  <si>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</si>
  <si>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</si>
  <si>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</si>
  <si>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</si>
  <si>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</si>
  <si>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</si>
  <si>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</si>
  <si>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</si>
  <si>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</si>
  <si>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</si>
  <si>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</si>
  <si>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</si>
  <si>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</si>
  <si>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</si>
  <si>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</si>
  <si>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</si>
  <si>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</si>
  <si>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</si>
  <si>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</si>
  <si>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</si>
  <si>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</si>
  <si>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</si>
  <si>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</si>
  <si>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</si>
  <si>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</si>
  <si>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</si>
  <si>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</si>
  <si>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</si>
  <si>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</si>
  <si>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</si>
  <si>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</si>
  <si>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</si>
  <si>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</si>
  <si>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</si>
  <si>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</si>
  <si>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</si>
  <si>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</si>
  <si>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</si>
  <si>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</si>
  <si>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</si>
  <si>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</si>
  <si>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</si>
  <si>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</si>
  <si>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</si>
  <si>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</si>
  <si>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</si>
  <si>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</si>
  <si>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</si>
  <si>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</si>
  <si>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</si>
  <si>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</si>
  <si>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</si>
  <si>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</si>
  <si>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</si>
  <si>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</si>
  <si>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</si>
  <si>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</si>
  <si>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</si>
  <si>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</si>
  <si>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</si>
  <si>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</si>
  <si>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</si>
  <si>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</si>
  <si>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</si>
  <si>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</si>
  <si>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</si>
  <si>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</si>
  <si>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</si>
  <si>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</si>
  <si>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</si>
  <si>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</si>
  <si>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</si>
  <si>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</si>
  <si>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</si>
  <si>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</si>
  <si>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</si>
  <si>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</si>
  <si>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</si>
  <si>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</si>
  <si>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</si>
  <si>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</si>
  <si>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</si>
  <si>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</si>
  <si>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</si>
  <si>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</si>
  <si>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</si>
  <si>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</si>
  <si>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</si>
  <si>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</si>
  <si>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</si>
  <si>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</si>
  <si>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</si>
  <si>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</si>
  <si>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</si>
  <si>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</si>
  <si>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</si>
  <si>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</si>
  <si>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</si>
  <si>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</si>
  <si>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</si>
  <si>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</si>
  <si>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</si>
  <si>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</si>
  <si>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</si>
  <si>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</si>
  <si>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</si>
  <si>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</si>
  <si>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</si>
  <si>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</si>
  <si>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</si>
  <si>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</si>
  <si>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</si>
  <si>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</si>
  <si>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</si>
  <si>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</si>
  <si>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</si>
  <si>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</si>
  <si>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</si>
  <si>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</si>
  <si>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</si>
  <si>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</si>
  <si>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</si>
  <si>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</si>
  <si>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</si>
  <si>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</si>
  <si>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</si>
  <si>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</si>
  <si>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</si>
  <si>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</si>
  <si>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</si>
  <si>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</si>
  <si>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</si>
  <si>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</si>
  <si>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</si>
  <si>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</si>
  <si>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</si>
  <si>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</si>
  <si>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</si>
  <si>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</si>
  <si>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</si>
  <si>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</si>
  <si>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</si>
  <si>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</si>
  <si>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</si>
  <si>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</si>
  <si>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</si>
  <si>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</si>
  <si>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</si>
  <si>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</si>
  <si>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</si>
  <si>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</si>
  <si>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</si>
  <si>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</si>
  <si>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</si>
  <si>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</si>
  <si>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</si>
  <si>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</si>
  <si>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</si>
  <si>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</si>
  <si>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</si>
  <si>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</si>
  <si>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</si>
  <si>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</si>
  <si>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</si>
  <si>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</si>
  <si>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</si>
  <si>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</si>
  <si>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</si>
  <si>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</si>
  <si>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</si>
  <si>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</si>
  <si>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</si>
  <si>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</si>
  <si>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</si>
  <si>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</si>
  <si>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</si>
  <si>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</si>
  <si>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</si>
  <si>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</si>
  <si>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</si>
  <si>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</si>
  <si>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</si>
  <si>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</si>
  <si>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</si>
  <si>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</si>
  <si>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</si>
  <si>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</si>
  <si>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</si>
  <si>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</si>
  <si>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</si>
  <si>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</si>
  <si>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</si>
  <si>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</si>
  <si>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</si>
  <si>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</si>
  <si>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</si>
  <si>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</si>
  <si>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</si>
  <si>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</si>
  <si>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</si>
  <si>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</si>
  <si>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</si>
  <si>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</si>
  <si>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</si>
  <si>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</si>
  <si>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</si>
  <si>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</si>
  <si>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</si>
  <si>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</si>
  <si>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</si>
  <si>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</si>
  <si>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</si>
  <si>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</si>
  <si>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</si>
  <si>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</si>
  <si>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</si>
  <si>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</si>
  <si>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</si>
  <si>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</si>
  <si>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</si>
  <si>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</si>
  <si>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</si>
  <si>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</si>
  <si>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</si>
  <si>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</si>
  <si>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</si>
  <si>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</si>
  <si>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</si>
  <si>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</si>
  <si>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</si>
  <si>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</si>
  <si>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</si>
  <si>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</si>
  <si>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</si>
  <si>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</si>
  <si>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</si>
  <si>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</si>
  <si>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</si>
  <si>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</si>
  <si>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</si>
  <si>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</si>
  <si>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</si>
  <si>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</si>
  <si>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</si>
  <si>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</si>
  <si>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</si>
  <si>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</si>
  <si>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</si>
  <si>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</si>
  <si>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</si>
  <si>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</si>
  <si>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</si>
  <si>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</si>
  <si>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</si>
  <si>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</si>
  <si>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</si>
  <si>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</si>
  <si>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</si>
  <si>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</si>
  <si>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</si>
  <si>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</si>
  <si>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</si>
  <si>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</si>
  <si>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</si>
  <si>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</si>
  <si>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</si>
  <si>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</si>
  <si>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</si>
  <si>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</si>
  <si>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</si>
  <si>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</si>
  <si>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</si>
  <si>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</si>
  <si>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</si>
  <si>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</si>
  <si>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</si>
  <si>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</si>
  <si>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</si>
  <si>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</si>
  <si>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</si>
  <si>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</si>
  <si>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</si>
  <si>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</si>
  <si>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</si>
  <si>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</si>
  <si>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</si>
  <si>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</si>
  <si>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</si>
  <si>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</si>
  <si>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</si>
  <si>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</si>
  <si>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</si>
  <si>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</si>
  <si>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</si>
  <si>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</si>
  <si>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</si>
  <si>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</si>
  <si>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</si>
  <si>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</si>
  <si>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</si>
  <si>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</si>
  <si>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</si>
  <si>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</si>
  <si>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</si>
  <si>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</si>
  <si>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</si>
  <si>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</si>
  <si>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</si>
  <si>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</si>
  <si>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</si>
  <si>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</si>
  <si>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</si>
  <si>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</si>
  <si>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</si>
  <si>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</si>
  <si>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</si>
  <si>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</si>
  <si>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</si>
  <si>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</si>
  <si>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</si>
  <si>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</si>
  <si>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</si>
  <si>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</si>
  <si>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</si>
  <si>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</si>
  <si>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</si>
  <si>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</si>
  <si>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</si>
  <si>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</si>
  <si>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</si>
  <si>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</si>
  <si>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</si>
  <si>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</si>
  <si>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</si>
  <si>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</si>
  <si>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</si>
  <si>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</si>
  <si>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</si>
  <si>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</si>
  <si>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</si>
  <si>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</si>
  <si>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</si>
  <si>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</si>
  <si>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</si>
  <si>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</si>
  <si>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</si>
  <si>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</si>
  <si>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</si>
  <si>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</si>
  <si>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</si>
  <si>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</si>
  <si>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</si>
  <si>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</si>
  <si>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</si>
  <si>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</si>
  <si>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</si>
  <si>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</si>
  <si>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</si>
  <si>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</si>
  <si>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</si>
  <si>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</si>
  <si>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</si>
  <si>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</si>
  <si>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</si>
  <si>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</si>
  <si>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</si>
  <si>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</si>
  <si>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</si>
  <si>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</si>
  <si>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</si>
  <si>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</si>
  <si>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</si>
  <si>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</si>
  <si>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</si>
  <si>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</si>
  <si>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</si>
  <si>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</si>
  <si>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</si>
  <si>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</si>
  <si>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</si>
  <si>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</si>
  <si>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</si>
  <si>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</si>
  <si>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</si>
  <si>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</si>
  <si>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</si>
  <si>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</si>
  <si>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</si>
  <si>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</si>
  <si>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</si>
  <si>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</si>
  <si>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</si>
  <si>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</si>
  <si>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</si>
  <si>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</si>
  <si>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</si>
  <si>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</si>
  <si>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</si>
  <si>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</si>
  <si>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</si>
  <si>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</si>
  <si>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</si>
  <si>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</si>
  <si>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</si>
  <si>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</si>
  <si>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</si>
  <si>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</si>
  <si>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</si>
  <si>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</si>
  <si>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</si>
  <si>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</si>
  <si>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</si>
  <si>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</si>
  <si>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</si>
  <si>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</si>
  <si>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</si>
  <si>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</si>
  <si>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</si>
  <si>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</si>
  <si>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</si>
  <si>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</si>
  <si>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</si>
  <si>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</si>
  <si>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</si>
  <si>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</si>
  <si>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</si>
  <si>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</si>
  <si>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</si>
  <si>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</si>
  <si>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</si>
  <si>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</si>
  <si>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</si>
  <si>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</si>
  <si>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</si>
  <si>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</si>
  <si>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</si>
  <si>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</si>
  <si>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</si>
  <si>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</si>
  <si>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</si>
  <si>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</si>
  <si>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</si>
  <si>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</si>
  <si>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</si>
  <si>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</si>
  <si>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</si>
  <si>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</si>
  <si>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</si>
  <si>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</si>
  <si>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</si>
  <si>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</si>
  <si>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</si>
  <si>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</si>
  <si>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</si>
  <si>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</si>
  <si>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</si>
  <si>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</si>
  <si>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</si>
  <si>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</si>
  <si>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</si>
  <si>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</si>
  <si>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</si>
  <si>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</si>
  <si>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</si>
  <si>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</si>
  <si>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</si>
  <si>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</si>
  <si>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</si>
  <si>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</si>
  <si>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</si>
  <si>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</si>
  <si>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</si>
  <si>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</si>
  <si>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</si>
  <si>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</si>
  <si>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</si>
  <si>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</si>
  <si>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</si>
  <si>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</si>
  <si>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</si>
  <si>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</si>
  <si>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</si>
  <si>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</si>
  <si>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</si>
  <si>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</si>
  <si>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</si>
  <si>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</si>
  <si>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</si>
  <si>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</si>
  <si>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</si>
  <si>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</si>
  <si>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</si>
  <si>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</si>
  <si>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</si>
  <si>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</si>
  <si>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</si>
  <si>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</si>
  <si>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</si>
  <si>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</si>
  <si>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</si>
  <si>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</si>
  <si>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</si>
  <si>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</si>
  <si>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</si>
  <si>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</si>
  <si>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</si>
  <si>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</si>
  <si>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</si>
  <si>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</si>
  <si>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</si>
  <si>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</si>
  <si>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</si>
  <si>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</si>
  <si>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</si>
  <si>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</si>
  <si>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</si>
  <si>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</si>
  <si>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</si>
  <si>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</si>
  <si>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</si>
  <si>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</si>
  <si>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</si>
  <si>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</si>
  <si>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</si>
  <si>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</si>
  <si>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</si>
  <si>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</si>
  <si>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</si>
  <si>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</si>
  <si>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</si>
  <si>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</si>
  <si>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</si>
  <si>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</si>
  <si>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</si>
  <si>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</si>
  <si>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</si>
  <si>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</si>
  <si>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</si>
  <si>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</si>
  <si>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</si>
  <si>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</si>
  <si>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</si>
  <si>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</si>
  <si>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</si>
  <si>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</si>
  <si>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</si>
  <si>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</si>
  <si>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</si>
  <si>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</si>
  <si>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</si>
  <si>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</si>
  <si>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</si>
  <si>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</si>
  <si>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</si>
  <si>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</si>
  <si>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</si>
  <si>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</si>
  <si>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</si>
  <si>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</si>
  <si>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</si>
  <si>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</si>
  <si>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</si>
  <si>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</si>
  <si>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</si>
  <si>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</si>
  <si>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</si>
  <si>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</si>
  <si>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</si>
  <si>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</si>
  <si>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</si>
  <si>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</si>
  <si>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</si>
  <si>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</si>
  <si>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</si>
  <si>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</si>
  <si>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</si>
  <si>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</si>
  <si>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</si>
  <si>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</si>
  <si>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</si>
  <si>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</si>
  <si>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</si>
  <si>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</si>
  <si>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</si>
  <si>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</si>
  <si>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</si>
  <si>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</si>
  <si>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</si>
  <si>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</si>
  <si>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</si>
  <si>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</si>
  <si>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</si>
  <si>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</si>
  <si>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</si>
  <si>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</si>
  <si>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</si>
  <si>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</si>
  <si>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</si>
  <si>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</si>
  <si>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</si>
  <si>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</si>
  <si>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</si>
  <si>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</si>
  <si>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</si>
  <si>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</si>
  <si>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</si>
  <si>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</si>
  <si>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</si>
  <si>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</si>
  <si>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</si>
  <si>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</si>
  <si>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</si>
  <si>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</si>
  <si>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</si>
  <si>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</si>
  <si>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</si>
  <si>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</si>
  <si>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</si>
  <si>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</si>
  <si>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</si>
  <si>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</si>
  <si>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</si>
  <si>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</si>
  <si>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</si>
  <si>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</si>
  <si>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</si>
  <si>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</si>
  <si>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</si>
  <si>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</si>
  <si>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</si>
  <si>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</si>
  <si>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</si>
  <si>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</si>
  <si>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</si>
  <si>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</si>
  <si>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</si>
  <si>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</si>
  <si>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</si>
  <si>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</si>
  <si>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</si>
  <si>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</si>
  <si>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</si>
  <si>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</si>
  <si>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</si>
  <si>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</si>
  <si>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</si>
  <si>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</si>
  <si>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</si>
  <si>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</si>
  <si>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</si>
  <si>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</si>
  <si>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</si>
  <si>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</si>
  <si>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</si>
  <si>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</si>
  <si>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</si>
  <si>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</si>
  <si>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</si>
  <si>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</si>
  <si>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</si>
  <si>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</si>
  <si>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</si>
  <si>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</si>
  <si>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</si>
  <si>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</si>
  <si>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</si>
  <si>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</si>
  <si>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</si>
  <si>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</si>
  <si>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</si>
  <si>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</si>
  <si>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</si>
  <si>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</si>
  <si>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</si>
  <si>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</si>
  <si>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</si>
  <si>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</si>
  <si>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</si>
  <si>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</si>
  <si>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</si>
  <si>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</si>
  <si>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</si>
  <si>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</si>
  <si>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</si>
  <si>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</si>
  <si>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</si>
  <si>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</si>
  <si>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</si>
  <si>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</si>
  <si>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</si>
  <si>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</si>
  <si>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</si>
  <si>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</si>
  <si>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</si>
  <si>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</si>
  <si>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</si>
  <si>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</si>
  <si>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</si>
  <si>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</si>
  <si>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</si>
  <si>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</si>
  <si>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</si>
  <si>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</si>
  <si>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</si>
  <si>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</si>
  <si>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</si>
  <si>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</si>
  <si>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</si>
  <si>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</si>
  <si>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</si>
  <si>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</si>
  <si>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</si>
  <si>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</si>
  <si>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</si>
  <si>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</si>
  <si>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</si>
  <si>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</si>
  <si>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</si>
  <si>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</si>
  <si>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</si>
  <si>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</si>
  <si>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</si>
  <si>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</si>
  <si>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</si>
  <si>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</si>
  <si>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</si>
  <si>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</si>
  <si>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</si>
  <si>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</si>
  <si>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</si>
  <si>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</si>
  <si>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</si>
  <si>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</si>
  <si>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</si>
  <si>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</si>
  <si>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</si>
  <si>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</si>
  <si>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</si>
  <si>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</si>
  <si>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</si>
  <si>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</si>
  <si>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</si>
  <si>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</si>
  <si>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</si>
  <si>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</si>
  <si>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</si>
  <si>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</si>
  <si>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</si>
  <si>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</si>
  <si>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</si>
  <si>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</si>
  <si>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</si>
  <si>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</si>
  <si>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</si>
  <si>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</si>
  <si>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</si>
  <si>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</si>
  <si>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</si>
  <si>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</si>
  <si>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</si>
  <si>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</si>
  <si>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</si>
  <si>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</si>
  <si>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</si>
  <si>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</si>
  <si>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</si>
  <si>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</si>
  <si>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</si>
  <si>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</si>
  <si>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</si>
  <si>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</si>
  <si>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</si>
  <si>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</si>
  <si>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</si>
  <si>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</si>
  <si>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</si>
  <si>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</si>
  <si>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</si>
  <si>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</si>
  <si>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</si>
  <si>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</si>
  <si>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</si>
  <si>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</si>
  <si>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</si>
  <si>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</si>
  <si>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</si>
  <si>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</si>
  <si>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</si>
  <si>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</si>
  <si>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</si>
  <si>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</si>
  <si>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</si>
  <si>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</si>
  <si>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</si>
  <si>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</si>
  <si>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</si>
  <si>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</si>
  <si>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</si>
  <si>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</si>
  <si>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</si>
  <si>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</si>
  <si>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</si>
  <si>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</si>
  <si>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</si>
  <si>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</si>
  <si>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</si>
  <si>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</si>
  <si>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</si>
  <si>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</si>
  <si>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</si>
  <si>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</si>
  <si>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</si>
  <si>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</si>
  <si>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</si>
  <si>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</si>
  <si>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</si>
  <si>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</si>
  <si>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</si>
  <si>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</si>
  <si>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</si>
  <si>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</si>
  <si>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</si>
  <si>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</si>
  <si>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</si>
  <si>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</si>
  <si>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</si>
  <si>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</si>
  <si>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</si>
  <si>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</si>
  <si>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</si>
  <si>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</si>
  <si>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</si>
  <si>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</si>
  <si>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</si>
  <si>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</si>
  <si>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</si>
  <si>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</si>
  <si>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</si>
  <si>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</si>
  <si>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</si>
  <si>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</si>
  <si>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</si>
  <si>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</si>
  <si>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</si>
  <si>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</si>
  <si>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</si>
  <si>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</si>
  <si>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</si>
  <si>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</si>
  <si>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</si>
  <si>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</si>
  <si>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</si>
  <si>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</si>
  <si>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</si>
  <si>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</si>
  <si>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</si>
  <si>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</si>
  <si>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</si>
  <si>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</si>
  <si>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</si>
  <si>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</si>
  <si>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</si>
  <si>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</si>
  <si>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</si>
  <si>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</si>
  <si>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</si>
  <si>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</si>
  <si>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</si>
  <si>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</si>
  <si>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</si>
  <si>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</si>
  <si>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</si>
  <si>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</si>
  <si>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</si>
  <si>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</si>
  <si>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</si>
  <si>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</si>
  <si>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</si>
  <si>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</si>
  <si>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</si>
  <si>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</si>
  <si>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</si>
  <si>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</si>
  <si>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</si>
  <si>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</si>
  <si>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</si>
  <si>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</si>
  <si>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</si>
  <si>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</si>
  <si>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</si>
  <si>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</si>
  <si>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</si>
  <si>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</si>
  <si>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</si>
  <si>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</si>
  <si>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</si>
  <si>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</si>
  <si>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</si>
  <si>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</si>
  <si>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</si>
  <si>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</si>
  <si>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</si>
  <si>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</si>
  <si>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</si>
  <si>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</si>
  <si>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</si>
  <si>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</si>
  <si>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</si>
  <si>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</si>
  <si>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</si>
  <si>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</si>
  <si>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</si>
  <si>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</si>
  <si>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</si>
  <si>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</si>
  <si>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</si>
  <si>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</si>
  <si>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</si>
  <si>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</si>
  <si>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</si>
  <si>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</si>
  <si>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</si>
  <si>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</si>
  <si>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</si>
  <si>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</si>
  <si>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</si>
  <si>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</si>
  <si>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</si>
  <si>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</si>
  <si>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</si>
  <si>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</si>
  <si>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</si>
  <si>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</si>
  <si>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</si>
  <si>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</si>
  <si>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</si>
  <si>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</si>
  <si>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</si>
  <si>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</si>
  <si>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</si>
  <si>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</si>
  <si>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</si>
  <si>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</si>
  <si>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</si>
  <si>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</si>
  <si>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</si>
  <si>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</si>
  <si>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</si>
  <si>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</si>
  <si>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</si>
  <si>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</si>
  <si>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</si>
  <si>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</si>
  <si>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</si>
  <si>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</si>
  <si>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</si>
  <si>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</si>
  <si>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</si>
  <si>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</si>
  <si>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</si>
  <si>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</si>
  <si>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</si>
  <si>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</si>
  <si>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</si>
  <si>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</si>
  <si>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</si>
  <si>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</si>
  <si>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</si>
  <si>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</si>
  <si>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</si>
  <si>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</si>
  <si>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</si>
  <si>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</si>
  <si>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</si>
  <si>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</si>
  <si>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</si>
  <si>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</si>
  <si>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</si>
  <si>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</si>
  <si>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</si>
  <si>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</si>
  <si>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</si>
  <si>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</si>
  <si>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</si>
  <si>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</si>
  <si>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</si>
  <si>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</si>
  <si>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</si>
  <si>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</si>
  <si>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</si>
  <si>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</si>
  <si>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</si>
  <si>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</si>
  <si>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</si>
  <si>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</si>
  <si>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</si>
  <si>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</si>
  <si>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</si>
  <si>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</si>
  <si>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</si>
  <si>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</si>
  <si>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</si>
  <si>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</si>
  <si>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</si>
  <si>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</si>
  <si>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</si>
  <si>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</si>
  <si>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</si>
  <si>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</si>
  <si>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</si>
  <si>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</si>
  <si>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</si>
  <si>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</si>
  <si>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</si>
  <si>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</si>
  <si>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</si>
  <si>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</si>
  <si>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</si>
  <si>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</si>
  <si>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</si>
  <si>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</si>
  <si>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</si>
  <si>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</si>
  <si>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</si>
  <si>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</si>
  <si>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</si>
  <si>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</si>
  <si>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</si>
  <si>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</si>
  <si>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</si>
  <si>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</si>
  <si>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</si>
  <si>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</si>
  <si>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</si>
  <si>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</si>
  <si>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</si>
  <si>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</si>
  <si>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</si>
  <si>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</si>
  <si>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</si>
  <si>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</si>
  <si>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</si>
  <si>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</si>
  <si>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</si>
  <si>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</si>
  <si>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</si>
  <si>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</si>
  <si>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</si>
  <si>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</si>
  <si>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</si>
  <si>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</si>
  <si>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</si>
  <si>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</si>
  <si>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</si>
  <si>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</si>
  <si>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</si>
  <si>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</si>
  <si>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</si>
  <si>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</si>
  <si>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</si>
  <si>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</si>
  <si>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</si>
  <si>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</si>
  <si>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</si>
  <si>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</si>
  <si>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</si>
  <si>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</si>
  <si>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</si>
  <si>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</si>
  <si>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</si>
  <si>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</si>
  <si>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</si>
  <si>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</si>
  <si>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</si>
  <si>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</si>
  <si>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</si>
  <si>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</si>
  <si>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</si>
  <si>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</si>
  <si>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</si>
  <si>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</si>
  <si>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</si>
  <si>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</si>
  <si>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</si>
  <si>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</si>
  <si>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</si>
  <si>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</si>
  <si>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</si>
  <si>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</si>
  <si>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</si>
  <si>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</si>
  <si>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</si>
  <si>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</si>
  <si>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</si>
  <si>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</si>
  <si>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</si>
  <si>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</si>
  <si>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</si>
  <si>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</si>
  <si>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</si>
  <si>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</si>
  <si>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</si>
  <si>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</si>
  <si>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</si>
  <si>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</si>
  <si>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</si>
  <si>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</si>
  <si>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</si>
  <si>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</si>
  <si>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</si>
  <si>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</si>
  <si>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</si>
  <si>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</si>
  <si>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</si>
  <si>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</si>
  <si>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</si>
  <si>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</si>
  <si>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</si>
  <si>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</si>
  <si>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</si>
  <si>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</si>
  <si>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</si>
  <si>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</si>
  <si>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</si>
  <si>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</si>
  <si>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</si>
  <si>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</si>
  <si>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</si>
  <si>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</si>
  <si>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</si>
  <si>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</si>
  <si>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</si>
  <si>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</si>
  <si>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</si>
  <si>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</si>
  <si>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</si>
  <si>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</si>
  <si>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</si>
  <si>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</si>
  <si>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</si>
  <si>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</si>
  <si>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</si>
  <si>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</si>
  <si>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</si>
  <si>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</si>
  <si>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</si>
  <si>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</si>
  <si>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</si>
  <si>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</si>
  <si>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</si>
  <si>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</si>
  <si>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</si>
  <si>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</si>
  <si>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</si>
  <si>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</si>
  <si>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</si>
  <si>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</si>
  <si>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</si>
  <si>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</si>
  <si>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</si>
  <si>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</si>
  <si>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</si>
  <si>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</si>
  <si>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</si>
  <si>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</si>
  <si>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</si>
  <si>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</si>
  <si>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</si>
  <si>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</si>
  <si>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</si>
  <si>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</si>
  <si>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</si>
  <si>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</si>
  <si>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</si>
  <si>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</si>
  <si>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</si>
  <si>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</si>
  <si>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</si>
  <si>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</si>
  <si>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</si>
  <si>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</si>
  <si>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</si>
  <si>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</si>
  <si>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</si>
  <si>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</si>
  <si>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</si>
  <si>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</si>
  <si>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</si>
  <si>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</si>
  <si>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</si>
  <si>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</si>
  <si>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</si>
  <si>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</si>
  <si>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</si>
  <si>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</si>
  <si>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</si>
  <si>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</si>
  <si>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</si>
  <si>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</si>
  <si>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</si>
  <si>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</si>
  <si>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</si>
  <si>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</si>
  <si>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</si>
  <si>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</si>
  <si>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</si>
  <si>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</si>
  <si>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</si>
  <si>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</si>
  <si>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</si>
  <si>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</si>
  <si>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</si>
  <si>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</si>
  <si>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</si>
  <si>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</si>
  <si>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</si>
  <si>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</si>
  <si>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</si>
  <si>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</si>
  <si>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</si>
  <si>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</si>
  <si>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</si>
  <si>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</si>
  <si>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</si>
  <si>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</si>
  <si>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</si>
  <si>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</si>
  <si>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</si>
  <si>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</si>
  <si>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</si>
  <si>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</si>
  <si>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</si>
  <si>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</si>
  <si>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</si>
  <si>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</si>
  <si>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</si>
  <si>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</si>
  <si>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</si>
  <si>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</si>
  <si>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</si>
  <si>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</si>
  <si>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</si>
  <si>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</si>
  <si>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</si>
  <si>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</si>
  <si>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</si>
  <si>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</si>
  <si>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</si>
  <si>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</si>
  <si>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</si>
  <si>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</si>
  <si>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</si>
  <si>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</si>
  <si>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</si>
  <si>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</si>
  <si>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</si>
  <si>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</si>
  <si>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</si>
  <si>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</si>
  <si>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</si>
  <si>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</si>
  <si>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</si>
  <si>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</si>
  <si>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</si>
  <si>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</si>
  <si>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</si>
  <si>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</si>
  <si>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</si>
  <si>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</si>
  <si>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</si>
  <si>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</si>
  <si>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</si>
  <si>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</si>
  <si>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</si>
  <si>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</si>
  <si>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</si>
  <si>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</si>
  <si>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</si>
  <si>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</si>
  <si>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</si>
  <si>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</si>
  <si>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</si>
  <si>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</si>
  <si>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</si>
  <si>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</si>
  <si>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</si>
  <si>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</si>
  <si>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</si>
  <si>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</si>
  <si>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</si>
  <si>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</si>
  <si>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</si>
  <si>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</si>
  <si>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</si>
  <si>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</si>
  <si>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</si>
  <si>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</si>
  <si>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</si>
  <si>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</si>
  <si>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</si>
  <si>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</si>
  <si>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</si>
  <si>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</si>
  <si>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</si>
  <si>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</si>
  <si>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</si>
  <si>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</si>
  <si>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</si>
  <si>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</si>
  <si>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</si>
  <si>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</si>
  <si>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</si>
  <si>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</si>
  <si>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</si>
  <si>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</si>
  <si>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</si>
  <si>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</si>
  <si>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</si>
  <si>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</si>
  <si>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</si>
  <si>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</si>
  <si>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</si>
  <si>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</si>
  <si>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</si>
  <si>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</si>
  <si>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</si>
  <si>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</si>
  <si>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</si>
  <si>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</si>
  <si>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</si>
  <si>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</si>
  <si>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</si>
  <si>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</si>
  <si>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</si>
  <si>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</si>
  <si>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</si>
  <si>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</si>
  <si>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</si>
  <si>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</si>
  <si>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</si>
  <si>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</si>
  <si>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</si>
  <si>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</si>
  <si>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</si>
  <si>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</si>
  <si>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</si>
  <si>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</si>
  <si>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</si>
  <si>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</si>
  <si>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</si>
  <si>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</si>
  <si>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</si>
  <si>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</si>
  <si>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</si>
  <si>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</si>
  <si>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</si>
  <si>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</si>
  <si>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</si>
  <si>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</si>
  <si>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</si>
  <si>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</si>
  <si>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</si>
  <si>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</si>
  <si>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</si>
  <si>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</si>
  <si>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</si>
  <si>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</si>
  <si>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</si>
  <si>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</si>
  <si>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</si>
  <si>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</si>
  <si>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</si>
  <si>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</si>
  <si>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</si>
  <si>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</si>
  <si>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</si>
  <si>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</si>
  <si>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</si>
  <si>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</si>
  <si>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</si>
  <si>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</si>
  <si>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</si>
  <si>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</si>
  <si>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</si>
  <si>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</si>
  <si>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</si>
  <si>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</si>
  <si>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</si>
  <si>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</si>
  <si>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</si>
  <si>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</si>
  <si>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</si>
  <si>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</si>
  <si>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</si>
  <si>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</si>
  <si>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</si>
  <si>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</si>
  <si>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</si>
  <si>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</si>
  <si>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</si>
  <si>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</si>
  <si>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</si>
  <si>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</si>
  <si>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</si>
  <si>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</si>
  <si>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</si>
  <si>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</si>
  <si>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</si>
  <si>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</si>
  <si>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</si>
  <si>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</si>
  <si>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</si>
  <si>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</si>
  <si>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</si>
  <si>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</si>
  <si>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</si>
  <si>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</si>
  <si>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</si>
  <si>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</si>
  <si>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</si>
  <si>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</si>
  <si>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</si>
  <si>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</si>
  <si>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</si>
  <si>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</si>
  <si>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</si>
  <si>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</si>
  <si>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</si>
  <si>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</si>
  <si>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</si>
  <si>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</si>
  <si>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</si>
  <si>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</si>
  <si>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</si>
  <si>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</si>
  <si>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</si>
  <si>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</si>
  <si>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</si>
  <si>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</si>
  <si>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</si>
  <si>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</si>
  <si>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</si>
  <si>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</si>
  <si>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</si>
  <si>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</si>
  <si>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</si>
  <si>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</si>
  <si>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</si>
  <si>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</si>
  <si>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</si>
  <si>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</si>
  <si>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</si>
  <si>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</si>
  <si>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</si>
  <si>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</si>
  <si>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</si>
  <si>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</si>
  <si>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</si>
  <si>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</si>
  <si>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</si>
  <si>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</si>
  <si>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</si>
  <si>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</si>
  <si>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</si>
  <si>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</si>
  <si>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</si>
  <si>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</si>
  <si>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</si>
  <si>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</si>
  <si>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</si>
  <si>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</si>
  <si>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</si>
  <si>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</si>
  <si>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</si>
  <si>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</si>
  <si>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</si>
  <si>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</si>
  <si>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</si>
  <si>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</si>
  <si>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</si>
  <si>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</si>
  <si>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</si>
  <si>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</si>
  <si>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</si>
  <si>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</si>
  <si>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</si>
  <si>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</si>
  <si>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</si>
  <si>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</si>
  <si>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</si>
  <si>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</si>
  <si>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</si>
  <si>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</si>
  <si>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</si>
  <si>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</si>
  <si>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</si>
  <si>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</si>
  <si>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</si>
  <si>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</si>
  <si>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</si>
  <si>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</si>
  <si>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</si>
  <si>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</si>
  <si>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</si>
  <si>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</si>
  <si>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</si>
  <si>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</si>
  <si>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</si>
  <si>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</si>
  <si>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</si>
  <si>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</si>
  <si>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</si>
  <si>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</si>
  <si>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</si>
  <si>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</si>
  <si>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</si>
  <si>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</si>
  <si>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</si>
  <si>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</si>
  <si>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</si>
  <si>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</si>
  <si>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</si>
  <si>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</si>
  <si>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</si>
  <si>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</si>
  <si>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</si>
  <si>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</si>
  <si>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</si>
  <si>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</si>
  <si>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</si>
  <si>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</si>
  <si>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</si>
  <si>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</si>
  <si>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</si>
  <si>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</si>
  <si>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</si>
  <si>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</si>
  <si>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</si>
  <si>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</si>
  <si>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</si>
  <si>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</si>
  <si>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</si>
  <si>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</si>
  <si>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</si>
  <si>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</si>
  <si>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</si>
  <si>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</si>
  <si>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</si>
  <si>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</si>
  <si>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</si>
  <si>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</si>
  <si>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</si>
  <si>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</si>
  <si>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</si>
  <si>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</si>
  <si>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</si>
  <si>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</si>
  <si>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</si>
  <si>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</si>
  <si>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</si>
  <si>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</si>
  <si>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</si>
  <si>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</si>
  <si>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</si>
  <si>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</si>
  <si>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</si>
  <si>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</si>
  <si>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</si>
  <si>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</si>
  <si>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</si>
  <si>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</si>
  <si>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</si>
  <si>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</si>
  <si>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</si>
  <si>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</si>
  <si>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</si>
  <si>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</si>
  <si>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</si>
  <si>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</si>
  <si>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</si>
  <si>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</si>
  <si>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</si>
  <si>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</si>
  <si>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</si>
  <si>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</si>
  <si>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</si>
  <si>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</si>
  <si>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</si>
  <si>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</si>
  <si>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</si>
  <si>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</si>
  <si>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</si>
  <si>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</si>
  <si>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</si>
  <si>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</si>
  <si>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</si>
  <si>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</si>
  <si>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</si>
  <si>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</si>
  <si>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</si>
  <si>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</si>
  <si>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</si>
  <si>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</si>
  <si>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</si>
  <si>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</si>
  <si>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</si>
  <si>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</si>
  <si>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</si>
  <si>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</si>
  <si>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</si>
  <si>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</si>
  <si>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</si>
  <si>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</si>
  <si>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</si>
  <si>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</si>
  <si>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</si>
  <si>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</si>
  <si>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</si>
  <si>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</si>
  <si>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</si>
  <si>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</si>
  <si>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</si>
  <si>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</si>
  <si>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</si>
  <si>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</si>
  <si>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</si>
  <si>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</si>
  <si>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</si>
  <si>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</si>
  <si>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</si>
  <si>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</si>
  <si>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</si>
  <si>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</si>
  <si>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</si>
  <si>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</si>
  <si>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</si>
  <si>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</si>
  <si>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</si>
  <si>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</si>
  <si>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</si>
  <si>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</si>
  <si>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</si>
  <si>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</si>
  <si>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</si>
  <si>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</si>
  <si>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</si>
  <si>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</si>
  <si>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</si>
  <si>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</si>
  <si>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</si>
  <si>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</si>
  <si>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</si>
  <si>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</si>
  <si>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</si>
  <si>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</si>
  <si>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</si>
  <si>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</si>
  <si>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</si>
  <si>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</si>
  <si>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</si>
  <si>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</si>
  <si>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</si>
  <si>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</si>
  <si>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</si>
  <si>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</si>
  <si>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</si>
  <si>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</si>
  <si>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</si>
  <si>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</si>
  <si>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</si>
  <si>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</si>
  <si>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</si>
  <si>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</si>
  <si>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</si>
  <si>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</si>
  <si>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</si>
  <si>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</si>
  <si>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</si>
  <si>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</si>
  <si>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</si>
  <si>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</si>
  <si>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</si>
  <si>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</si>
  <si>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</si>
  <si>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</si>
  <si>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</si>
  <si>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</si>
  <si>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</si>
  <si>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</si>
  <si>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</si>
  <si>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</si>
  <si>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</si>
  <si>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</si>
  <si>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</si>
  <si>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</si>
  <si>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</si>
  <si>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</si>
  <si>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</si>
  <si>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</si>
  <si>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</si>
  <si>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</si>
  <si>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</si>
  <si>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</si>
  <si>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</si>
  <si>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</si>
  <si>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</si>
  <si>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</si>
  <si>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</si>
  <si>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</si>
  <si>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</si>
  <si>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</si>
  <si>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</si>
  <si>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</si>
  <si>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</si>
  <si>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</si>
  <si>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</si>
  <si>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</si>
  <si>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</si>
  <si>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</si>
  <si>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</si>
  <si>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</si>
  <si>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</si>
  <si>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</si>
  <si>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</si>
  <si>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</si>
  <si>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</si>
  <si>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</si>
  <si>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</si>
  <si>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</si>
  <si>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</si>
  <si>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</si>
  <si>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</si>
  <si>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</si>
  <si>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</si>
  <si>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</si>
  <si>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</si>
  <si>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</si>
  <si>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</si>
  <si>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</si>
  <si>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</si>
  <si>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</si>
  <si>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</si>
  <si>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</si>
  <si>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</si>
  <si>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</si>
  <si>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</si>
  <si>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</si>
  <si>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</si>
  <si>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</si>
  <si>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</si>
  <si>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</si>
  <si>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</si>
  <si>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</si>
  <si>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</si>
  <si>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</si>
  <si>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</si>
  <si>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</si>
  <si>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</si>
  <si>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</si>
  <si>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</si>
  <si>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</si>
  <si>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</si>
  <si>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</si>
  <si>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</si>
  <si>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</si>
  <si>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</si>
  <si>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</si>
  <si>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</si>
  <si>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</si>
  <si>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</si>
  <si>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</si>
  <si>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</si>
  <si>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</si>
  <si>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</si>
  <si>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</si>
  <si>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</si>
  <si>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</si>
  <si>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</si>
  <si>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</si>
  <si>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</si>
  <si>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</si>
  <si>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</si>
  <si>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</si>
  <si>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</si>
  <si>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</si>
  <si>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</si>
  <si>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</si>
  <si>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</si>
  <si>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</si>
  <si>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</si>
  <si>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</si>
  <si>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</si>
  <si>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</si>
  <si>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</si>
  <si>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</si>
  <si>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</si>
  <si>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</si>
  <si>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</si>
  <si>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</si>
  <si>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</si>
  <si>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</si>
  <si>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</si>
  <si>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</si>
  <si>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</si>
  <si>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</si>
  <si>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</si>
  <si>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</si>
  <si>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</si>
  <si>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</si>
  <si>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</si>
  <si>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</si>
  <si>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</si>
  <si>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</si>
  <si>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</si>
  <si>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</si>
  <si>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</si>
  <si>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</si>
  <si>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</si>
  <si>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</si>
  <si>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</si>
  <si>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</si>
  <si>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</si>
  <si>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</si>
  <si>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</si>
  <si>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</si>
  <si>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</si>
  <si>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</si>
  <si>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</si>
  <si>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</si>
  <si>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</si>
  <si>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</si>
  <si>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</si>
  <si>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</si>
  <si>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</si>
  <si>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</si>
  <si>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</si>
  <si>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</si>
  <si>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</si>
  <si>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</si>
  <si>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</si>
  <si>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</si>
  <si>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</si>
  <si>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</si>
  <si>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</si>
  <si>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</si>
  <si>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</si>
  <si>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</si>
  <si>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</si>
  <si>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</si>
  <si>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</si>
  <si>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</si>
  <si>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</si>
  <si>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</si>
  <si>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</si>
  <si>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</si>
  <si>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</si>
  <si>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</si>
  <si>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</si>
  <si>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</si>
  <si>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</si>
  <si>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</si>
  <si>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</si>
  <si>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</si>
  <si>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</si>
  <si>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</si>
  <si>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</si>
  <si>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</si>
  <si>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</si>
  <si>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</si>
  <si>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</si>
  <si>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</si>
  <si>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</si>
  <si>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</si>
  <si>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</si>
  <si>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</si>
  <si>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</si>
  <si>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</si>
  <si>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</si>
  <si>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</si>
  <si>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</si>
  <si>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</si>
  <si>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</si>
  <si>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</si>
  <si>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</si>
  <si>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</si>
  <si>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</si>
  <si>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</si>
  <si>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</si>
  <si>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</si>
  <si>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</si>
  <si>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</si>
  <si>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</si>
  <si>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</si>
  <si>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</si>
  <si>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</si>
  <si>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</si>
  <si>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</si>
  <si>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</si>
  <si>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</si>
  <si>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</si>
  <si>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</si>
  <si>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</si>
  <si>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</si>
  <si>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</si>
  <si>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</si>
  <si>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</si>
  <si>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</si>
  <si>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</si>
  <si>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</si>
  <si>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</si>
  <si>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</si>
  <si>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</si>
  <si>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</si>
  <si>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</si>
  <si>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</si>
  <si>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</si>
  <si>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</si>
  <si>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</si>
  <si>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</si>
  <si>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</si>
  <si>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</si>
  <si>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</si>
  <si>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</si>
  <si>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</si>
  <si>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</si>
  <si>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</si>
  <si>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</si>
  <si>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</si>
  <si>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</si>
  <si>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</si>
  <si>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</si>
  <si>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</si>
  <si>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</si>
  <si>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</si>
  <si>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</si>
  <si>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</si>
  <si>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</si>
  <si>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</si>
  <si>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</si>
  <si>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</si>
  <si>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</si>
  <si>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</si>
  <si>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</si>
  <si>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</si>
  <si>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</si>
  <si>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</si>
  <si>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</si>
  <si>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</si>
  <si>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</si>
  <si>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</si>
  <si>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</si>
  <si>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</si>
  <si>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</si>
  <si>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</si>
  <si>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</si>
  <si>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</si>
  <si>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</si>
  <si>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</si>
  <si>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</si>
  <si>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</si>
  <si>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</si>
  <si>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</si>
  <si>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</si>
  <si>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</si>
  <si>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</si>
  <si>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</si>
  <si>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</si>
  <si>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</si>
  <si>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</si>
  <si>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</si>
  <si>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</si>
  <si>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</si>
  <si>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</si>
  <si>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</si>
  <si>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</si>
  <si>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</si>
  <si>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</si>
  <si>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</si>
  <si>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</si>
  <si>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</si>
  <si>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</si>
  <si>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</si>
  <si>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</si>
  <si>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</si>
  <si>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</si>
  <si>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</si>
  <si>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</si>
  <si>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</si>
  <si>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</si>
  <si>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</si>
  <si>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</si>
  <si>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</si>
  <si>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</si>
  <si>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</si>
  <si>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</si>
  <si>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</si>
  <si>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</si>
  <si>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</si>
  <si>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</si>
  <si>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</si>
  <si>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</si>
  <si>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</si>
  <si>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</si>
  <si>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</si>
  <si>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</si>
  <si>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</si>
  <si>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</si>
  <si>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</si>
  <si>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</si>
  <si>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</si>
  <si>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</si>
  <si>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</si>
  <si>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</si>
  <si>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</si>
  <si>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</si>
  <si>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</si>
  <si>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</si>
  <si>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</si>
  <si>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</si>
  <si>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</si>
  <si>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</si>
  <si>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</si>
  <si>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</si>
  <si>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</si>
  <si>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</si>
  <si>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</si>
  <si>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</si>
  <si>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</si>
  <si>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</si>
  <si>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</si>
  <si>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</si>
  <si>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</si>
  <si>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</si>
  <si>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</si>
  <si>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</si>
  <si>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</si>
  <si>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</si>
  <si>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</si>
  <si>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</si>
  <si>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</si>
  <si>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</si>
  <si>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</si>
  <si>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</si>
  <si>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</si>
  <si>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</si>
  <si>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</si>
  <si>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</si>
  <si>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</si>
  <si>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</si>
  <si>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</si>
  <si>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</si>
  <si>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</si>
  <si>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</si>
  <si>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</si>
  <si>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</si>
  <si>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</si>
  <si>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</si>
  <si>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</si>
  <si>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</si>
  <si>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</si>
  <si>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</si>
  <si>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</si>
  <si>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</si>
  <si>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</si>
  <si>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</si>
  <si>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</si>
  <si>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</si>
  <si>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</si>
  <si>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</si>
  <si>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</si>
  <si>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</si>
  <si>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</si>
  <si>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</si>
  <si>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</si>
  <si>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</si>
  <si>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</si>
  <si>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</si>
  <si>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</si>
  <si>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</si>
  <si>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</si>
  <si>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</si>
  <si>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</si>
  <si>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</si>
  <si>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</si>
  <si>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</si>
  <si>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</si>
  <si>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</si>
  <si>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</si>
  <si>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</si>
  <si>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</si>
  <si>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</si>
  <si>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</si>
  <si>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</si>
  <si>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</si>
  <si>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</si>
  <si>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</si>
  <si>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</si>
  <si>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</si>
  <si>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</si>
  <si>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</si>
  <si>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</si>
  <si>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</si>
  <si>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</si>
  <si>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</si>
  <si>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</si>
  <si>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</si>
  <si>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</si>
  <si>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</si>
  <si>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</si>
  <si>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</si>
  <si>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</si>
  <si>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</si>
  <si>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</si>
  <si>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</si>
  <si>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</si>
  <si>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</si>
  <si>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</si>
  <si>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</si>
  <si>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</si>
  <si>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</si>
  <si>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</si>
  <si>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</si>
  <si>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</si>
  <si>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</si>
  <si>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</si>
  <si>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</si>
  <si>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</si>
  <si>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</si>
  <si>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</si>
  <si>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</si>
  <si>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</si>
  <si>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</si>
  <si>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</si>
  <si>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</si>
  <si>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</si>
  <si>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</si>
  <si>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</si>
  <si>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</si>
  <si>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</si>
  <si>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</si>
  <si>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</si>
  <si>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</si>
  <si>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</si>
  <si>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</si>
  <si>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</si>
  <si>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</si>
  <si>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</si>
  <si>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</si>
  <si>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</si>
  <si>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</si>
  <si>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</si>
  <si>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</si>
  <si>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</si>
  <si>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</si>
  <si>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</si>
  <si>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</si>
  <si>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</si>
  <si>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</si>
  <si>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</si>
  <si>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</si>
  <si>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</si>
  <si>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</si>
  <si>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</si>
  <si>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</si>
  <si>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</si>
  <si>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</si>
  <si>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</si>
  <si>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</si>
  <si>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</si>
  <si>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</si>
  <si>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</si>
  <si>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</si>
  <si>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</si>
  <si>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</si>
  <si>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</si>
  <si>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</si>
  <si>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</si>
  <si>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</si>
  <si>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</si>
  <si>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</si>
  <si>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</si>
  <si>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</si>
  <si>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</si>
  <si>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</si>
  <si>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</si>
  <si>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</si>
  <si>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</si>
  <si>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</si>
  <si>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</si>
  <si>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</si>
  <si>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</si>
  <si>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</si>
  <si>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</si>
  <si>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</si>
  <si>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</si>
  <si>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</si>
  <si>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</si>
  <si>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</si>
  <si>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</si>
  <si>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</si>
  <si>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</si>
  <si>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</si>
  <si>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</si>
  <si>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</si>
  <si>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</si>
  <si>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</si>
  <si>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</si>
  <si>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</si>
  <si>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</si>
  <si>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</si>
  <si>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</si>
  <si>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</si>
  <si>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</si>
  <si>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</si>
  <si>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</si>
  <si>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</si>
  <si>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</si>
  <si>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</si>
  <si>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</si>
  <si>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</si>
  <si>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</si>
  <si>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</si>
  <si>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</si>
  <si>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</si>
  <si>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</si>
  <si>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</si>
  <si>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</si>
  <si>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</si>
  <si>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</si>
  <si>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</si>
  <si>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</si>
  <si>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</si>
  <si>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</si>
  <si>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</si>
  <si>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</si>
  <si>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</si>
  <si>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</si>
  <si>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</si>
  <si>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</si>
  <si>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</si>
  <si>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</si>
  <si>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</si>
  <si>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</si>
  <si>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</si>
  <si>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</si>
  <si>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</si>
  <si>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</si>
  <si>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</si>
  <si>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</si>
  <si>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</si>
  <si>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</si>
  <si>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</si>
  <si>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</si>
  <si>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</si>
  <si>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</si>
  <si>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</si>
  <si>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</si>
  <si>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</si>
  <si>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</si>
  <si>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</si>
  <si>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</si>
  <si>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</si>
  <si>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</si>
  <si>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</si>
  <si>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</si>
  <si>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</si>
  <si>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</si>
  <si>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</si>
  <si>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</si>
  <si>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</si>
  <si>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</si>
  <si>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</si>
  <si>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</si>
  <si>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</si>
  <si>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</si>
  <si>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</si>
  <si>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</si>
  <si>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</si>
  <si>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</si>
  <si>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</si>
  <si>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</si>
  <si>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</si>
  <si>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</si>
  <si>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</si>
  <si>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</si>
  <si>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</si>
  <si>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</si>
  <si>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</si>
  <si>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</si>
  <si>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</si>
  <si>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</si>
  <si>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</si>
  <si>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</si>
  <si>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</si>
  <si>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</si>
  <si>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</si>
  <si>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</si>
  <si>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</si>
  <si>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</si>
  <si>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</si>
  <si>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</si>
  <si>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</si>
  <si>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</si>
  <si>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</si>
  <si>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</si>
  <si>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</si>
  <si>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</si>
  <si>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</si>
  <si>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</si>
  <si>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</si>
  <si>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</si>
  <si>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</si>
  <si>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</si>
  <si>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</si>
  <si>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</si>
  <si>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</si>
  <si>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</si>
  <si>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</si>
  <si>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</si>
  <si>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</si>
  <si>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</si>
  <si>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</si>
  <si>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</si>
  <si>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</si>
  <si>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</si>
  <si>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</si>
  <si>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</si>
  <si>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</si>
  <si>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</si>
  <si>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</si>
  <si>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</si>
  <si>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</si>
  <si>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</si>
  <si>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</si>
  <si>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</si>
  <si>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</si>
  <si>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</si>
  <si>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</si>
  <si>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</si>
  <si>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</si>
  <si>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</si>
  <si>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</si>
  <si>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</si>
  <si>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</si>
  <si>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</si>
  <si>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</si>
  <si>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</si>
  <si>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</si>
  <si>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</si>
  <si>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</si>
  <si>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</si>
  <si>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</si>
  <si>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</si>
  <si>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</si>
  <si>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</si>
  <si>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</si>
  <si>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</si>
  <si>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</si>
  <si>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</si>
  <si>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</si>
  <si>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</si>
  <si>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</si>
  <si>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</si>
  <si>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</si>
  <si>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</si>
  <si>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</si>
  <si>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</si>
  <si>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</si>
  <si>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</si>
  <si>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</si>
  <si>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</si>
  <si>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</si>
  <si>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</si>
  <si>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</si>
  <si>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</si>
  <si>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</si>
  <si>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</si>
  <si>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</si>
  <si>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</si>
  <si>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</si>
  <si>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</si>
  <si>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</si>
  <si>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</si>
  <si>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</si>
  <si>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</si>
  <si>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</si>
  <si>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</si>
  <si>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</si>
  <si>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</si>
  <si>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</si>
  <si>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</si>
  <si>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</si>
  <si>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</si>
  <si>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</si>
  <si>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</si>
  <si>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</si>
  <si>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</si>
  <si>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</si>
  <si>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</si>
  <si>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</si>
  <si>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</si>
  <si>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</si>
  <si>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</si>
  <si>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</si>
  <si>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</si>
  <si>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</si>
  <si>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</si>
  <si>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</si>
  <si>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</si>
  <si>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</si>
  <si>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</si>
  <si>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</si>
  <si>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</si>
  <si>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</si>
  <si>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</si>
  <si>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</si>
  <si>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</si>
  <si>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</si>
  <si>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</si>
  <si>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</si>
  <si>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</si>
  <si>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</si>
  <si>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</si>
  <si>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</si>
  <si>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</si>
  <si>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</si>
  <si>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</si>
  <si>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</si>
  <si>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</si>
  <si>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</si>
  <si>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</si>
  <si>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</si>
  <si>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</si>
  <si>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</si>
  <si>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</si>
  <si>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</si>
  <si>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</si>
  <si>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</si>
  <si>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</si>
  <si>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</si>
  <si>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</si>
  <si>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</si>
  <si>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</si>
  <si>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</si>
  <si>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</si>
  <si>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</si>
  <si>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</si>
  <si>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</si>
  <si>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</si>
  <si>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</si>
  <si>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</si>
  <si>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</si>
  <si>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</si>
  <si>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</si>
  <si>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</si>
  <si>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</si>
  <si>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</si>
  <si>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</si>
  <si>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</si>
  <si>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</si>
  <si>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</si>
  <si>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</si>
  <si>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</si>
  <si>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</si>
  <si>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</si>
  <si>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</si>
  <si>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</si>
  <si>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</si>
  <si>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</si>
  <si>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</si>
  <si>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</si>
  <si>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</si>
  <si>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</si>
  <si>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</si>
  <si>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</si>
  <si>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</si>
  <si>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</si>
  <si>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</si>
  <si>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</si>
  <si>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</si>
  <si>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</si>
  <si>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</si>
  <si>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</si>
  <si>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</si>
  <si>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</si>
  <si>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</si>
  <si>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</si>
  <si>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</si>
  <si>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</si>
  <si>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</si>
  <si>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</si>
  <si>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</si>
  <si>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</si>
  <si>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</si>
  <si>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</si>
  <si>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</si>
  <si>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</si>
  <si>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</si>
  <si>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</si>
  <si>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</si>
  <si>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</si>
  <si>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</si>
  <si>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</si>
  <si>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</si>
  <si>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</si>
  <si>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</si>
  <si>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</si>
  <si>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</si>
  <si>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</si>
  <si>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</si>
  <si>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</si>
  <si>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</si>
  <si>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</si>
  <si>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</si>
  <si>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</si>
  <si>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</si>
  <si>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</si>
  <si>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</si>
  <si>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</si>
  <si>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</si>
  <si>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</si>
  <si>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</si>
  <si>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</si>
  <si>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</si>
  <si>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</si>
  <si>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</si>
  <si>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</si>
  <si>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</si>
  <si>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</si>
  <si>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</si>
  <si>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</si>
  <si>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</si>
  <si>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</si>
  <si>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</si>
  <si>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</si>
  <si>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</si>
  <si>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</si>
  <si>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</si>
  <si>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</si>
  <si>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</si>
  <si>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</si>
  <si>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</si>
  <si>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</si>
  <si>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</si>
  <si>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</si>
  <si>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</si>
  <si>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</si>
  <si>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</si>
  <si>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</si>
  <si>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</si>
  <si>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</si>
  <si>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</si>
  <si>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</si>
  <si>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</si>
  <si>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</si>
  <si>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</si>
  <si>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</si>
  <si>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</si>
  <si>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</si>
  <si>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</si>
  <si>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</si>
  <si>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</si>
  <si>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</si>
  <si>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</si>
  <si>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</si>
  <si>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</si>
  <si>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</si>
  <si>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</si>
  <si>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</si>
  <si>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</si>
  <si>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</si>
  <si>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</si>
  <si>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</si>
  <si>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</si>
  <si>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</si>
  <si>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</si>
  <si>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</si>
  <si>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</si>
  <si>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</si>
  <si>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</si>
  <si>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</si>
  <si>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</si>
  <si>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</si>
  <si>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</si>
  <si>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</si>
  <si>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</si>
  <si>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</si>
  <si>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</si>
  <si>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</si>
  <si>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</si>
  <si>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</si>
  <si>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</si>
  <si>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</si>
  <si>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</si>
  <si>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</si>
  <si>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</si>
  <si>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</si>
  <si>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</si>
  <si>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</si>
  <si>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</si>
  <si>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</si>
  <si>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</si>
  <si>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</si>
  <si>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</si>
  <si>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</si>
  <si>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</si>
  <si>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</si>
  <si>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</si>
  <si>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</si>
  <si>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</si>
  <si>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</si>
  <si>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</si>
  <si>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</si>
  <si>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</si>
  <si>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</si>
  <si>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</si>
  <si>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</si>
  <si>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</si>
  <si>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</si>
  <si>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</si>
  <si>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</si>
  <si>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</si>
  <si>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</si>
  <si>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</si>
  <si>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</si>
  <si>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</si>
  <si>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</si>
  <si>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</si>
  <si>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</si>
  <si>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</si>
  <si>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</si>
  <si>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</si>
  <si>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</si>
  <si>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</si>
  <si>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</si>
  <si>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</si>
  <si>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</si>
  <si>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</si>
  <si>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</si>
  <si>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</si>
  <si>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</si>
  <si>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</si>
  <si>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</si>
  <si>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</si>
  <si>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</si>
  <si>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</si>
  <si>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</si>
  <si>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</si>
  <si>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</si>
  <si>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</si>
  <si>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</si>
  <si>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</si>
  <si>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</si>
  <si>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</si>
  <si>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</si>
  <si>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</si>
  <si>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</si>
  <si>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</si>
  <si>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</si>
  <si>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</si>
  <si>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</si>
  <si>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</si>
  <si>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</si>
  <si>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</si>
  <si>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</si>
  <si>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</si>
  <si>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</si>
  <si>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</si>
  <si>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</si>
  <si>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</si>
  <si>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</si>
  <si>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</si>
  <si>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</si>
  <si>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</si>
  <si>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</si>
  <si>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</si>
  <si>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</si>
  <si>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</si>
  <si>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</si>
  <si>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</si>
  <si>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</si>
  <si>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</si>
  <si>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</si>
  <si>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</si>
  <si>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</si>
  <si>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</si>
  <si>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</si>
  <si>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</si>
  <si>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</si>
  <si>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</si>
  <si>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</si>
  <si>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</si>
  <si>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</si>
  <si>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</si>
  <si>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</si>
  <si>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</si>
  <si>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</si>
  <si>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</si>
  <si>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</si>
  <si>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</si>
  <si>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</si>
  <si>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</si>
  <si>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</si>
  <si>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</si>
  <si>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</si>
  <si>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</si>
  <si>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</si>
  <si>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</si>
  <si>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</si>
  <si>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</si>
  <si>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</si>
  <si>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</si>
  <si>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</si>
  <si>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</si>
  <si>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</si>
  <si>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</si>
  <si>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</si>
  <si>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</si>
  <si>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</si>
  <si>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</si>
  <si>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</si>
  <si>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</si>
  <si>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</si>
  <si>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</si>
  <si>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</si>
  <si>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</si>
  <si>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</si>
  <si>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</si>
  <si>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</si>
  <si>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</si>
  <si>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</si>
  <si>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</si>
  <si>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</si>
  <si>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</si>
  <si>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</si>
  <si>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</si>
  <si>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</si>
  <si>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</si>
  <si>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</si>
  <si>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</si>
  <si>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</si>
  <si>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</si>
  <si>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</si>
  <si>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</si>
  <si>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</si>
  <si>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</si>
  <si>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</si>
  <si>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</si>
  <si>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</si>
  <si>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</si>
  <si>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</si>
  <si>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</si>
  <si>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</si>
  <si>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</si>
  <si>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</si>
  <si>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</si>
  <si>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</si>
  <si>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</si>
  <si>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</si>
  <si>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</si>
  <si>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</si>
  <si>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</si>
  <si>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</si>
  <si>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</si>
  <si>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</si>
  <si>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</si>
  <si>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</si>
  <si>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</si>
  <si>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</si>
  <si>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</si>
  <si>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</si>
  <si>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</si>
  <si>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</si>
  <si>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</si>
  <si>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</si>
  <si>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</si>
  <si>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</si>
  <si>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</si>
  <si>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</si>
  <si>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</si>
  <si>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</si>
  <si>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</si>
  <si>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</si>
  <si>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</si>
  <si>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</si>
  <si>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</si>
  <si>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</si>
  <si>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</si>
  <si>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</si>
  <si>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</si>
  <si>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</si>
  <si>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</si>
  <si>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</si>
  <si>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</si>
  <si>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</si>
  <si>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</si>
  <si>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</si>
  <si>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</si>
  <si>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</si>
  <si>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</si>
  <si>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</si>
  <si>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</si>
  <si>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</si>
  <si>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</si>
  <si>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</si>
  <si>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</si>
  <si>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</si>
  <si>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</si>
  <si>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</si>
  <si>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</si>
  <si>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</si>
  <si>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</si>
  <si>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</si>
  <si>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</si>
  <si>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</si>
  <si>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</si>
  <si>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</si>
  <si>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</si>
  <si>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</si>
  <si>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</si>
  <si>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</si>
  <si>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</si>
  <si>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</si>
  <si>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</si>
  <si>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</si>
  <si>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</si>
  <si>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</si>
  <si>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</si>
  <si>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</si>
  <si>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</si>
  <si>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</si>
  <si>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</si>
  <si>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</si>
  <si>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</si>
  <si>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</si>
  <si>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</si>
  <si>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</si>
  <si>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</si>
  <si>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</si>
  <si>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</si>
  <si>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</si>
  <si>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</si>
  <si>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</si>
  <si>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</si>
  <si>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</si>
  <si>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</si>
  <si>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</si>
  <si>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</si>
  <si>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</si>
  <si>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</si>
  <si>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</si>
  <si>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</si>
  <si>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</si>
  <si>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</si>
  <si>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</si>
  <si>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</si>
  <si>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</si>
  <si>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</si>
  <si>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</si>
  <si>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</si>
  <si>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</si>
  <si>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</si>
  <si>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</si>
  <si>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</si>
  <si>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</si>
  <si>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</si>
  <si>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</si>
  <si>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</si>
  <si>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</si>
  <si>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</si>
  <si>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</si>
  <si>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</si>
  <si>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</si>
  <si>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</si>
  <si>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</si>
  <si>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</si>
  <si>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</si>
  <si>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</si>
  <si>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</si>
  <si>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</si>
  <si>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</si>
  <si>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</si>
  <si>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</si>
  <si>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</si>
  <si>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</si>
  <si>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</si>
  <si>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</si>
  <si>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</si>
  <si>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</si>
  <si>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</si>
  <si>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</si>
  <si>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</si>
  <si>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</si>
  <si>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</si>
  <si>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</si>
  <si>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</si>
  <si>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</si>
  <si>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</si>
  <si>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</si>
  <si>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</si>
  <si>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</si>
  <si>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</si>
  <si>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</si>
  <si>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</si>
  <si>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</si>
  <si>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</si>
  <si>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</si>
  <si>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</si>
  <si>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</si>
  <si>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</si>
  <si>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</si>
  <si>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</si>
  <si>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</si>
  <si>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</si>
  <si>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</si>
  <si>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</si>
  <si>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</si>
  <si>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</si>
  <si>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</si>
  <si>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</si>
  <si>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</si>
  <si>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</si>
  <si>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</si>
  <si>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</si>
  <si>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</si>
  <si>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</si>
  <si>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</si>
  <si>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</si>
  <si>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</si>
  <si>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</si>
  <si>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</si>
  <si>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</si>
  <si>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</si>
  <si>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</si>
  <si>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</si>
  <si>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</si>
  <si>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</si>
  <si>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</si>
  <si>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</si>
  <si>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</si>
  <si>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</si>
  <si>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</si>
  <si>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</si>
  <si>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</si>
  <si>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</si>
  <si>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</si>
  <si>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</si>
  <si>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</si>
  <si>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</si>
  <si>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</si>
  <si>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</si>
  <si>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</si>
  <si>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</si>
  <si>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</si>
  <si>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</si>
  <si>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</si>
  <si>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</si>
  <si>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</si>
  <si>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</si>
  <si>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</si>
  <si>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</si>
  <si>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</si>
  <si>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</si>
  <si>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</si>
  <si>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</si>
  <si>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</si>
  <si>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</si>
  <si>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</si>
  <si>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</si>
  <si>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</si>
  <si>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</si>
  <si>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</si>
  <si>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</si>
  <si>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</si>
  <si>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</si>
  <si>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</si>
  <si>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</si>
  <si>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</si>
  <si>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</si>
  <si>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</si>
  <si>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</si>
  <si>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</si>
  <si>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</si>
  <si>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</si>
  <si>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</si>
  <si>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</si>
  <si>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</si>
  <si>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</si>
  <si>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</si>
  <si>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</si>
  <si>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</si>
  <si>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</si>
  <si>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</si>
  <si>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</si>
  <si>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</si>
  <si>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</si>
  <si>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</si>
  <si>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</si>
  <si>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</si>
  <si>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</si>
  <si>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</si>
  <si>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</si>
  <si>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</si>
  <si>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</si>
  <si>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</si>
  <si>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</si>
  <si>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</si>
  <si>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</si>
  <si>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</si>
  <si>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</si>
  <si>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</si>
  <si>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</si>
  <si>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</si>
  <si>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</si>
  <si>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</si>
  <si>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</si>
  <si>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</si>
  <si>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</si>
  <si>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</si>
  <si>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</si>
  <si>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</si>
  <si>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</si>
  <si>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</si>
  <si>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</si>
  <si>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</si>
  <si>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</si>
  <si>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</si>
  <si>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</si>
  <si>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</si>
  <si>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</si>
  <si>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</si>
  <si>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</si>
  <si>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</si>
  <si>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</si>
  <si>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</si>
  <si>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</si>
  <si>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</si>
  <si>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</si>
  <si>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</si>
  <si>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</si>
  <si>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</si>
  <si>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</si>
  <si>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</si>
  <si>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</si>
  <si>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</si>
  <si>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</si>
  <si>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</si>
  <si>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</si>
  <si>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</si>
  <si>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</si>
  <si>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</si>
  <si>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</si>
  <si>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</si>
  <si>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</si>
  <si>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</si>
  <si>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</si>
  <si>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</si>
  <si>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</si>
  <si>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</si>
  <si>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</si>
  <si>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</si>
  <si>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</si>
  <si>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</si>
  <si>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</si>
  <si>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</si>
  <si>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</si>
  <si>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</si>
  <si>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</si>
  <si>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</si>
  <si>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</si>
  <si>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</si>
  <si>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</si>
  <si>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</si>
  <si>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</si>
  <si>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</si>
  <si>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</si>
  <si>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</si>
  <si>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</si>
  <si>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</si>
  <si>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</si>
  <si>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</si>
  <si>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</si>
  <si>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</si>
  <si>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</si>
  <si>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</si>
  <si>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</si>
  <si>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</si>
  <si>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</si>
  <si>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</si>
  <si>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</si>
  <si>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</si>
  <si>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</si>
  <si>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</si>
  <si>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</si>
  <si>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</si>
  <si>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</si>
  <si>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</si>
  <si>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</si>
  <si>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</si>
  <si>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</si>
  <si>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</si>
  <si>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</si>
  <si>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</si>
  <si>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</si>
  <si>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</si>
  <si>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</si>
  <si>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</si>
  <si>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</si>
  <si>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</si>
  <si>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</si>
  <si>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</si>
  <si>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</si>
  <si>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</si>
  <si>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</si>
  <si>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</si>
  <si>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</si>
  <si>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</si>
  <si>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</si>
  <si>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</si>
  <si>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</si>
  <si>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</si>
  <si>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</si>
  <si>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</si>
  <si>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</si>
  <si>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</si>
  <si>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</si>
  <si>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</si>
  <si>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</si>
  <si>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</si>
  <si>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</si>
  <si>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</si>
  <si>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</si>
  <si>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</si>
  <si>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</si>
  <si>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</si>
  <si>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</si>
  <si>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</si>
  <si>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</si>
  <si>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</si>
  <si>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</si>
  <si>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</si>
  <si>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</si>
  <si>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</si>
  <si>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</si>
  <si>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</si>
  <si>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</si>
  <si>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</si>
  <si>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</si>
  <si>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</si>
  <si>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</si>
  <si>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</si>
  <si>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</si>
  <si>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</si>
  <si>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</si>
  <si>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</si>
  <si>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</si>
  <si>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</si>
  <si>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</si>
  <si>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</si>
  <si>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</si>
  <si>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</si>
  <si>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</si>
  <si>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</si>
  <si>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</si>
  <si>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</si>
  <si>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</si>
  <si>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</si>
  <si>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</si>
  <si>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</si>
  <si>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</si>
  <si>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</si>
  <si>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</si>
  <si>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</si>
  <si>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</si>
  <si>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</si>
  <si>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</si>
  <si>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</si>
  <si>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</si>
  <si>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</si>
  <si>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</si>
  <si>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</si>
  <si>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</si>
  <si>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</si>
  <si>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</si>
  <si>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</si>
  <si>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</si>
  <si>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</si>
  <si>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</si>
  <si>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</si>
  <si>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</si>
  <si>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</si>
  <si>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</si>
  <si>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</si>
  <si>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</si>
  <si>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</si>
  <si>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</si>
  <si>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</si>
  <si>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</si>
  <si>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</si>
  <si>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</si>
  <si>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</si>
  <si>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</si>
  <si>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</si>
  <si>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</si>
  <si>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</si>
  <si>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</si>
  <si>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</si>
  <si>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</si>
  <si>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</si>
  <si>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</si>
  <si>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</si>
  <si>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</si>
  <si>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</si>
  <si>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</si>
  <si>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</si>
  <si>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</si>
  <si>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</si>
  <si>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</si>
  <si>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</si>
  <si>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</si>
  <si>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</si>
  <si>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</si>
  <si>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</si>
  <si>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</si>
  <si>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</si>
  <si>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</si>
  <si>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</si>
  <si>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</si>
  <si>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</si>
  <si>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</si>
  <si>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</si>
  <si>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</si>
  <si>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</si>
  <si>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</si>
  <si>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</si>
  <si>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</si>
  <si>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</si>
  <si>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</si>
  <si>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</si>
  <si>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</si>
  <si>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</si>
  <si>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</si>
  <si>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</si>
  <si>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</si>
  <si>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</si>
  <si>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</si>
  <si>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</si>
  <si>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</si>
  <si>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</si>
  <si>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</si>
  <si>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</si>
  <si>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</si>
  <si>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</si>
  <si>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</si>
  <si>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</si>
  <si>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</si>
  <si>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</si>
  <si>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</si>
  <si>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</si>
  <si>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</si>
  <si>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</si>
  <si>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</si>
  <si>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</si>
  <si>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</si>
  <si>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</si>
  <si>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</si>
  <si>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</si>
  <si>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</si>
  <si>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</si>
  <si>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</si>
  <si>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</si>
  <si>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</si>
  <si>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</si>
  <si>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</si>
  <si>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</si>
  <si>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</si>
  <si>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</si>
  <si>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</si>
  <si>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</si>
  <si>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</si>
  <si>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</si>
  <si>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</si>
  <si>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</si>
  <si>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</si>
  <si>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</si>
  <si>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</si>
  <si>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</si>
  <si>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</si>
  <si>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</si>
  <si>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</si>
  <si>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</si>
  <si>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</si>
  <si>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</si>
  <si>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</si>
  <si>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</si>
  <si>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</si>
  <si>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</si>
  <si>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</si>
  <si>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</si>
  <si>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</si>
  <si>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</si>
  <si>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</si>
  <si>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</si>
  <si>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</si>
  <si>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</si>
  <si>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</si>
  <si>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</si>
  <si>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</si>
  <si>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</si>
  <si>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</si>
  <si>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</si>
  <si>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</si>
  <si>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</si>
  <si>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</si>
  <si>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</si>
  <si>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</si>
  <si>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</si>
  <si>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</si>
  <si>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</si>
  <si>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</si>
  <si>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</si>
  <si>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</si>
  <si>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</si>
  <si>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</si>
  <si>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</si>
  <si>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</si>
  <si>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</si>
  <si>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</si>
  <si>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</si>
  <si>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</si>
  <si>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</si>
  <si>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</si>
  <si>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</si>
  <si>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</si>
  <si>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</si>
  <si>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</si>
  <si>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</si>
  <si>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</si>
  <si>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</si>
  <si>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</si>
  <si>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</si>
  <si>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</si>
  <si>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</si>
  <si>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</si>
  <si>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</si>
  <si>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</si>
  <si>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</si>
  <si>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</si>
  <si>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</si>
  <si>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</si>
  <si>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</si>
  <si>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</si>
  <si>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</si>
  <si>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</si>
  <si>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</si>
  <si>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</si>
  <si>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</si>
  <si>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</si>
  <si>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</si>
  <si>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</si>
  <si>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</si>
  <si>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</si>
  <si>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</si>
  <si>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</si>
  <si>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</si>
  <si>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</si>
  <si>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</si>
  <si>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</si>
  <si>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</si>
  <si>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</si>
  <si>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</si>
  <si>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</si>
  <si>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</si>
  <si>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</si>
  <si>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</si>
  <si>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</si>
  <si>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</si>
  <si>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</si>
  <si>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</si>
  <si>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</si>
  <si>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</si>
  <si>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</si>
  <si>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</si>
  <si>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</si>
  <si>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</si>
  <si>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</si>
  <si>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</si>
  <si>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</si>
  <si>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</si>
  <si>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</si>
  <si>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</si>
  <si>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</si>
  <si>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</si>
  <si>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</si>
  <si>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</si>
  <si>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</si>
  <si>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</si>
  <si>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</si>
  <si>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</si>
  <si>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</si>
  <si>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</si>
  <si>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</si>
  <si>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</si>
  <si>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</si>
  <si>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</si>
  <si>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</si>
  <si>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</si>
  <si>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</si>
  <si>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</si>
  <si>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</si>
  <si>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</si>
  <si>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</si>
  <si>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</si>
  <si>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</si>
  <si>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</si>
  <si>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</si>
  <si>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</si>
  <si>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</si>
  <si>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</si>
  <si>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</si>
  <si>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</si>
  <si>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</si>
  <si>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</si>
  <si>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</si>
  <si>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</si>
  <si>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</si>
  <si>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</si>
  <si>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</si>
  <si>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</si>
  <si>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</si>
  <si>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</si>
  <si>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</si>
  <si>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</si>
  <si>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</si>
  <si>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</si>
  <si>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</si>
  <si>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</si>
  <si>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</si>
  <si>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</si>
  <si>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</si>
  <si>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</si>
  <si>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</si>
  <si>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</si>
  <si>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</si>
  <si>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</si>
  <si>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</si>
  <si>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</si>
  <si>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</si>
  <si>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</si>
  <si>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</si>
  <si>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</si>
  <si>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</si>
  <si>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</si>
  <si>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</si>
  <si>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</si>
  <si>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</si>
  <si>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</si>
  <si>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</si>
  <si>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</si>
  <si>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</si>
  <si>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</si>
  <si>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</si>
  <si>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</si>
  <si>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</si>
  <si>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</si>
  <si>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</si>
  <si>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</si>
  <si>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</si>
  <si>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</si>
  <si>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</si>
  <si>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</si>
  <si>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</si>
  <si>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</si>
  <si>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</si>
  <si>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</si>
  <si>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</si>
  <si>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</si>
  <si>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</si>
  <si>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</si>
  <si>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</si>
  <si>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</si>
  <si>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</si>
  <si>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</si>
  <si>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</si>
  <si>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</si>
  <si>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</si>
  <si>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</si>
  <si>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</si>
  <si>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</si>
  <si>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</si>
  <si>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</si>
  <si>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</si>
  <si>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</si>
  <si>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</si>
  <si>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</si>
  <si>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</si>
  <si>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</si>
  <si>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</si>
  <si>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</si>
  <si>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</si>
  <si>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</si>
  <si>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</si>
  <si>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</si>
  <si>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</si>
  <si>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</si>
  <si>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</si>
  <si>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</si>
  <si>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</si>
  <si>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</si>
  <si>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</si>
  <si>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</si>
  <si>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</si>
  <si>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</si>
  <si>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</si>
  <si>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</si>
  <si>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</si>
  <si>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</si>
  <si>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</si>
  <si>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</si>
  <si>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</si>
  <si>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</si>
  <si>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</si>
  <si>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</si>
  <si>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</si>
  <si>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</si>
  <si>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</si>
  <si>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</si>
  <si>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</si>
  <si>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</si>
  <si>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</si>
  <si>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</si>
  <si>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</si>
  <si>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</si>
  <si>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</si>
  <si>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</si>
  <si>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</si>
  <si>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</si>
  <si>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</si>
  <si>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</si>
  <si>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</si>
  <si>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</si>
  <si>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</si>
  <si>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</si>
  <si>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</si>
  <si>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</si>
  <si>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</si>
  <si>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</si>
  <si>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</si>
  <si>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</si>
  <si>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</si>
  <si>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</si>
  <si>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</si>
  <si>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</si>
  <si>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</si>
  <si>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</si>
  <si>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</si>
  <si>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</si>
  <si>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</si>
  <si>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</si>
  <si>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</si>
  <si>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</si>
  <si>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</si>
  <si>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</si>
  <si>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</si>
  <si>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</si>
  <si>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</si>
  <si>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</si>
  <si>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</si>
  <si>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</si>
  <si>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</si>
  <si>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</si>
  <si>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</si>
  <si>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</si>
  <si>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</si>
  <si>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</si>
  <si>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</si>
  <si>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</si>
  <si>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</si>
  <si>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</si>
  <si>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</si>
  <si>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</si>
  <si>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</si>
  <si>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</si>
  <si>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</si>
  <si>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</si>
  <si>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</si>
  <si>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</si>
  <si>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</si>
  <si>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</si>
  <si>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</si>
  <si>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</si>
  <si>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</si>
  <si>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</si>
  <si>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</si>
  <si>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</si>
  <si>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</si>
  <si>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</si>
  <si>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</si>
  <si>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</si>
  <si>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</si>
  <si>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</si>
  <si>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</si>
  <si>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</si>
  <si>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</si>
  <si>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</si>
  <si>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</si>
  <si>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</si>
  <si>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</si>
  <si>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</si>
  <si>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</si>
  <si>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</si>
  <si>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</si>
  <si>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</si>
  <si>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</si>
  <si>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</si>
  <si>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</si>
  <si>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</si>
  <si>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</si>
  <si>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</si>
  <si>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</si>
  <si>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</si>
  <si>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</si>
  <si>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</si>
  <si>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</si>
  <si>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</si>
  <si>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</si>
  <si>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</si>
  <si>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</si>
  <si>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</si>
  <si>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</si>
  <si>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</si>
  <si>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</si>
  <si>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</si>
  <si>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</si>
  <si>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</si>
  <si>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</si>
  <si>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</si>
  <si>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</si>
  <si>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</si>
  <si>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</si>
  <si>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</si>
  <si>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</si>
  <si>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</si>
  <si>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</si>
  <si>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</si>
  <si>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</si>
  <si>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</si>
  <si>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</si>
  <si>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</si>
  <si>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</si>
  <si>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</si>
  <si>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</si>
  <si>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</si>
  <si>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</si>
  <si>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</si>
  <si>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</si>
  <si>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</si>
  <si>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</si>
  <si>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</si>
  <si>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</si>
  <si>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</si>
  <si>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</si>
  <si>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</si>
  <si>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</si>
  <si>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</si>
  <si>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</si>
  <si>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</si>
  <si>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</si>
  <si>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</si>
  <si>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</si>
  <si>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</si>
  <si>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</si>
  <si>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</si>
  <si>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</si>
  <si>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</si>
  <si>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</si>
  <si>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</si>
  <si>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</si>
  <si>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</si>
  <si>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</si>
  <si>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</si>
  <si>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</si>
  <si>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</si>
  <si>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</si>
  <si>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</si>
  <si>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</si>
  <si>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</si>
  <si>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</si>
  <si>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</si>
  <si>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</si>
  <si>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</si>
  <si>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</si>
  <si>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</si>
  <si>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</si>
  <si>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</si>
  <si>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</si>
  <si>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</si>
  <si>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</si>
  <si>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</si>
  <si>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</si>
  <si>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</si>
  <si>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</si>
  <si>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</si>
  <si>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</si>
  <si>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</si>
  <si>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</si>
  <si>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</si>
  <si>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</si>
  <si>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</si>
  <si>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</si>
  <si>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</si>
  <si>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</si>
  <si>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</si>
  <si>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</si>
  <si>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</si>
  <si>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</si>
  <si>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</si>
  <si>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</si>
  <si>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</si>
  <si>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</si>
  <si>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</si>
  <si>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</si>
  <si>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</si>
  <si>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</si>
  <si>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</si>
  <si>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</si>
  <si>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</si>
  <si>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</si>
  <si>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</si>
  <si>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</si>
  <si>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</si>
  <si>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</si>
  <si>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</si>
  <si>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</si>
  <si>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</si>
  <si>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</si>
  <si>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</si>
  <si>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</si>
  <si>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</si>
  <si>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</si>
  <si>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</si>
  <si>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</si>
  <si>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</si>
  <si>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</si>
  <si>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</si>
  <si>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</si>
  <si>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</si>
  <si>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</si>
  <si>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</si>
  <si>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</si>
  <si>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</si>
  <si>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</si>
  <si>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</si>
  <si>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</si>
  <si>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</si>
  <si>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</si>
  <si>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</si>
  <si>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</si>
  <si>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</si>
  <si>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</si>
  <si>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</si>
  <si>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</si>
  <si>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</si>
  <si>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</si>
  <si>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</si>
  <si>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</si>
  <si>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</si>
  <si>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</si>
  <si>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</si>
  <si>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</si>
  <si>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</si>
  <si>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</si>
  <si>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</si>
  <si>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</si>
  <si>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</si>
  <si>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</si>
  <si>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</si>
  <si>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</si>
  <si>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</si>
  <si>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</si>
  <si>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</si>
  <si>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</si>
  <si>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</si>
  <si>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</si>
  <si>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</si>
  <si>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</si>
  <si>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</si>
  <si>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</si>
  <si>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</si>
  <si>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</si>
  <si>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</si>
  <si>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</si>
  <si>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</si>
  <si>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</si>
  <si>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</si>
  <si>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</si>
  <si>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</si>
  <si>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</si>
  <si>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</si>
  <si>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</si>
  <si>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</si>
  <si>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</si>
  <si>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</si>
  <si>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</si>
  <si>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</si>
  <si>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</si>
  <si>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</si>
  <si>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</si>
  <si>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</si>
  <si>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</si>
  <si>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</si>
  <si>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</si>
  <si>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</si>
  <si>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</si>
  <si>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</si>
  <si>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</si>
  <si>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</si>
  <si>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</si>
  <si>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</si>
  <si>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</si>
  <si>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</si>
  <si>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</si>
  <si>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</si>
  <si>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</si>
  <si>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</si>
  <si>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</si>
  <si>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</si>
  <si>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</si>
  <si>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</si>
  <si>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</si>
  <si>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</si>
  <si>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</si>
  <si>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</si>
  <si>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</si>
  <si>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</si>
  <si>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</si>
  <si>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</si>
  <si>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</si>
  <si>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</si>
  <si>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</si>
  <si>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</si>
  <si>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</si>
  <si>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</si>
  <si>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</si>
  <si>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</si>
  <si>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</si>
  <si>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</si>
  <si>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</si>
  <si>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</si>
  <si>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</si>
  <si>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</si>
  <si>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</si>
  <si>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</si>
  <si>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</si>
  <si>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</si>
  <si>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</si>
  <si>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</si>
  <si>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</si>
  <si>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</si>
  <si>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</si>
  <si>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</si>
  <si>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</si>
  <si>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</si>
  <si>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</si>
  <si>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</si>
  <si>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</si>
  <si>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</si>
  <si>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</si>
  <si>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</si>
  <si>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</si>
  <si>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</si>
  <si>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</si>
  <si>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</si>
  <si>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</si>
  <si>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</si>
  <si>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</si>
  <si>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</si>
  <si>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</si>
  <si>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</si>
  <si>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</si>
  <si>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</si>
  <si>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</si>
  <si>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</si>
  <si>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</si>
  <si>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</si>
  <si>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</si>
  <si>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</si>
  <si>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</si>
  <si>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</si>
  <si>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</si>
  <si>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</si>
  <si>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</si>
  <si>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</si>
  <si>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</si>
  <si>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</si>
  <si>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</si>
  <si>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</si>
  <si>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</si>
  <si>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</si>
  <si>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</si>
  <si>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</si>
  <si>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</si>
  <si>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</si>
  <si>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</si>
  <si>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</si>
  <si>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</si>
  <si>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</si>
  <si>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</si>
  <si>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</si>
  <si>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</si>
  <si>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</si>
  <si>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</si>
  <si>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</si>
  <si>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</si>
  <si>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</si>
  <si>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</si>
  <si>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</si>
  <si>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</si>
  <si>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</si>
  <si>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</si>
  <si>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</si>
  <si>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</si>
  <si>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</si>
  <si>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</si>
  <si>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</si>
  <si>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</si>
  <si>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</si>
  <si>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</si>
  <si>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</si>
  <si>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</si>
  <si>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</si>
  <si>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</si>
  <si>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</si>
  <si>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</si>
  <si>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</si>
  <si>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</si>
  <si>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</si>
  <si>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</si>
  <si>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</si>
  <si>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</si>
  <si>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</si>
  <si>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</si>
  <si>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</si>
  <si>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</si>
  <si>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</si>
  <si>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</si>
  <si>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</si>
  <si>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</si>
  <si>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</si>
  <si>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</si>
  <si>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</si>
  <si>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</si>
  <si>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</si>
  <si>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</si>
  <si>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</si>
  <si>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</si>
  <si>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</si>
  <si>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</si>
  <si>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</si>
  <si>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</si>
  <si>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</si>
  <si>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</si>
  <si>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</si>
  <si>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</si>
  <si>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</si>
  <si>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</si>
  <si>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</si>
  <si>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</si>
  <si>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</si>
  <si>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</si>
  <si>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</si>
  <si>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</si>
  <si>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</si>
  <si>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</si>
  <si>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</si>
  <si>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</si>
  <si>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</si>
  <si>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</si>
  <si>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</si>
  <si>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</si>
  <si>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</si>
  <si>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</si>
  <si>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</si>
  <si>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</si>
  <si>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</si>
  <si>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</si>
  <si>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</si>
  <si>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</si>
  <si>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</si>
  <si>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</si>
  <si>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</si>
  <si>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</si>
  <si>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</si>
  <si>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</si>
  <si>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</si>
  <si>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</si>
  <si>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</si>
  <si>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</si>
  <si>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</si>
  <si>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</si>
  <si>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</si>
  <si>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</si>
  <si>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</si>
  <si>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</si>
  <si>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</si>
  <si>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</si>
  <si>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</si>
  <si>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</si>
  <si>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</si>
  <si>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</si>
  <si>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</si>
  <si>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</si>
  <si>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</si>
  <si>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</si>
  <si>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</si>
  <si>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</si>
  <si>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</si>
  <si>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</si>
  <si>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</si>
  <si>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</si>
  <si>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</si>
  <si>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</si>
  <si>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</si>
  <si>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</si>
  <si>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</si>
  <si>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</si>
  <si>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</si>
  <si>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</si>
  <si>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</si>
  <si>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</si>
  <si>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</si>
  <si>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</si>
  <si>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</si>
  <si>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</si>
  <si>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</si>
  <si>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</si>
  <si>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</si>
  <si>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</si>
  <si>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</si>
  <si>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</si>
  <si>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</si>
  <si>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</si>
  <si>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</si>
  <si>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</si>
  <si>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</si>
  <si>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</si>
  <si>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</si>
  <si>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</si>
  <si>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</si>
  <si>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</si>
  <si>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</si>
  <si>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</si>
  <si>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</si>
  <si>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</si>
  <si>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</si>
  <si>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</si>
  <si>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</si>
  <si>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</si>
  <si>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</si>
  <si>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</si>
  <si>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</si>
  <si>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</si>
  <si>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</si>
  <si>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</si>
  <si>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</si>
  <si>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</si>
  <si>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</si>
  <si>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</si>
  <si>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</si>
  <si>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</si>
  <si>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</si>
  <si>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</si>
  <si>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</si>
  <si>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</si>
  <si>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</si>
  <si>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</si>
  <si>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</si>
  <si>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</si>
  <si>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</si>
  <si>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</si>
  <si>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</si>
  <si>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</si>
  <si>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</si>
  <si>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</si>
  <si>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</si>
  <si>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</si>
  <si>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</si>
  <si>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</si>
  <si>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</si>
  <si>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</si>
  <si>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</si>
  <si>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</si>
  <si>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</si>
  <si>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</si>
  <si>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</si>
  <si>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</si>
  <si>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</si>
  <si>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</si>
  <si>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</si>
  <si>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</si>
  <si>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</si>
  <si>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</si>
  <si>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</si>
  <si>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</si>
  <si>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</si>
  <si>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</si>
  <si>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</si>
  <si>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</si>
  <si>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</si>
  <si>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</si>
  <si>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</si>
  <si>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</si>
  <si>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</si>
  <si>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</si>
  <si>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</si>
  <si>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</si>
  <si>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</si>
  <si>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</si>
  <si>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</si>
  <si>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</si>
  <si>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</si>
  <si>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</si>
  <si>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</si>
  <si>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</si>
  <si>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</si>
  <si>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</si>
  <si>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</si>
  <si>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</si>
  <si>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</si>
  <si>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</si>
  <si>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</si>
  <si>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</si>
  <si>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</si>
  <si>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</si>
  <si>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</si>
  <si>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</si>
  <si>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</si>
  <si>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</si>
  <si>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</si>
  <si>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</si>
  <si>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</si>
  <si>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</si>
  <si>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</si>
  <si>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</si>
  <si>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</si>
  <si>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</si>
  <si>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</si>
  <si>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</si>
  <si>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</si>
  <si>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</si>
  <si>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</si>
  <si>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</si>
  <si>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</si>
  <si>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</si>
  <si>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</si>
  <si>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</si>
  <si>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</si>
  <si>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</si>
  <si>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</si>
  <si>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</si>
  <si>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</si>
  <si>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</si>
  <si>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</si>
  <si>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</si>
  <si>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</si>
  <si>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</si>
  <si>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</si>
  <si>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</si>
  <si>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</si>
  <si>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</si>
  <si>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</si>
  <si>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</si>
  <si>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</si>
  <si>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</si>
  <si>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</si>
  <si>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</si>
  <si>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</si>
  <si>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</si>
  <si>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</si>
  <si>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</si>
  <si>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</si>
  <si>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</si>
  <si>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</si>
  <si>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</si>
  <si>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</si>
  <si>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</si>
  <si>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</si>
  <si>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</si>
  <si>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</si>
  <si>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</si>
  <si>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</si>
  <si>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</si>
  <si>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</si>
  <si>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</si>
  <si>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</si>
  <si>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</si>
  <si>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</si>
  <si>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</si>
  <si>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</si>
  <si>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</si>
  <si>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</si>
  <si>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</si>
  <si>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</si>
  <si>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</si>
  <si>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</si>
  <si>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</si>
  <si>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</si>
  <si>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</si>
  <si>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</si>
  <si>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</si>
  <si>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</si>
  <si>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</si>
  <si>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</si>
  <si>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</si>
  <si>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</si>
  <si>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</si>
  <si>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</si>
  <si>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</si>
  <si>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</si>
  <si>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</si>
  <si>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</si>
  <si>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</si>
  <si>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</si>
  <si>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</si>
  <si>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</si>
  <si>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</si>
  <si>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</si>
  <si>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</si>
  <si>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</si>
  <si>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</si>
  <si>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</si>
  <si>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</si>
  <si>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</si>
  <si>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</si>
  <si>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</si>
  <si>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</si>
  <si>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</si>
  <si>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</si>
  <si>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</si>
  <si>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</si>
  <si>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</si>
  <si>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</si>
  <si>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</si>
  <si>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</si>
  <si>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</si>
  <si>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</si>
  <si>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</si>
  <si>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</si>
  <si>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</si>
  <si>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</si>
  <si>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</si>
  <si>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</si>
  <si>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</si>
  <si>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</si>
  <si>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</si>
  <si>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</si>
  <si>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</si>
  <si>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</si>
  <si>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</si>
  <si>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</si>
  <si>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</si>
  <si>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</si>
  <si>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</si>
  <si>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</si>
  <si>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</si>
  <si>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</si>
  <si>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</si>
  <si>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</si>
  <si>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</si>
  <si>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</si>
  <si>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</si>
  <si>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</si>
  <si>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</si>
  <si>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</si>
  <si>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</si>
  <si>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</si>
  <si>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</si>
  <si>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</si>
  <si>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</si>
  <si>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</si>
  <si>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</si>
  <si>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</si>
  <si>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</si>
  <si>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</si>
  <si>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</si>
  <si>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</si>
  <si>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</si>
  <si>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</si>
  <si>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</si>
  <si>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</si>
  <si>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</si>
  <si>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</si>
  <si>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</si>
  <si>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</si>
  <si>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</si>
  <si>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</si>
  <si>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</si>
  <si>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</si>
  <si>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</si>
  <si>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</si>
  <si>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</si>
  <si>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</si>
  <si>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</si>
  <si>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</si>
  <si>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</si>
  <si>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</si>
  <si>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</si>
  <si>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</si>
  <si>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</si>
  <si>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</si>
  <si>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</si>
  <si>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</si>
  <si>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</si>
  <si>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</si>
  <si>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</si>
  <si>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</si>
  <si>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</si>
  <si>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</si>
  <si>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</si>
  <si>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</si>
  <si>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</si>
  <si>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</si>
  <si>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</si>
  <si>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</si>
  <si>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</si>
  <si>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</si>
  <si>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</si>
  <si>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</si>
  <si>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</si>
  <si>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</si>
  <si>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</si>
  <si>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</si>
  <si>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</si>
  <si>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</si>
  <si>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</si>
  <si>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</si>
  <si>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</si>
  <si>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</si>
  <si>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</si>
  <si>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</si>
  <si>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</si>
  <si>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</si>
  <si>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</si>
  <si>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</si>
  <si>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</si>
  <si>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</si>
  <si>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</si>
  <si>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</si>
  <si>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</si>
  <si>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</si>
  <si>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</si>
  <si>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</si>
  <si>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</si>
  <si>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</si>
  <si>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</si>
  <si>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</si>
  <si>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</si>
  <si>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</si>
  <si>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</si>
  <si>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</si>
  <si>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</si>
  <si>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</si>
  <si>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</si>
  <si>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</si>
  <si>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</si>
  <si>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</si>
  <si>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</si>
  <si>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</si>
  <si>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</si>
  <si>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</si>
  <si>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</si>
  <si>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</si>
  <si>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</si>
  <si>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</si>
  <si>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</si>
  <si>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</si>
  <si>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</si>
  <si>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</si>
  <si>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</si>
  <si>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</si>
  <si>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</si>
  <si>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</si>
  <si>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</si>
  <si>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</si>
  <si>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</si>
  <si>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</si>
  <si>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</si>
  <si>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</si>
  <si>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</si>
  <si>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</si>
  <si>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</si>
  <si>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</si>
  <si>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</si>
  <si>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</si>
  <si>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</si>
  <si>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</si>
  <si>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</si>
  <si>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</si>
  <si>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</si>
  <si>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</si>
  <si>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</si>
  <si>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</si>
  <si>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</si>
  <si>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</si>
  <si>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</si>
  <si>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</si>
  <si>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</si>
  <si>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</si>
  <si>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</si>
  <si>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</si>
  <si>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</si>
  <si>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</si>
  <si>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</si>
  <si>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</si>
  <si>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</si>
  <si>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</si>
  <si>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</si>
  <si>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</si>
  <si>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</si>
  <si>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</si>
  <si>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</si>
  <si>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</si>
  <si>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</si>
  <si>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</si>
  <si>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</si>
  <si>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</si>
  <si>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</si>
  <si>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</si>
  <si>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</si>
  <si>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</si>
  <si>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</si>
  <si>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</si>
  <si>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</si>
  <si>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</si>
  <si>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</si>
  <si>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</si>
  <si>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</si>
  <si>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</si>
  <si>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</si>
  <si>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</si>
  <si>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</si>
  <si>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</si>
  <si>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</si>
  <si>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</si>
  <si>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</si>
  <si>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</si>
  <si>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</si>
  <si>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</si>
  <si>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</si>
  <si>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</si>
  <si>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</si>
  <si>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</si>
  <si>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</si>
  <si>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</si>
  <si>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</si>
  <si>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</si>
  <si>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</si>
  <si>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</si>
  <si>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</si>
  <si>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</si>
  <si>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</si>
  <si>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</si>
  <si>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</si>
  <si>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</si>
  <si>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</si>
  <si>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</si>
  <si>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</si>
  <si>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</si>
  <si>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</si>
  <si>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</si>
  <si>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</si>
  <si>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</si>
  <si>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</si>
  <si>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</si>
  <si>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</si>
  <si>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</si>
  <si>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</si>
  <si>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</si>
  <si>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</si>
  <si>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</si>
  <si>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</si>
  <si>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</si>
  <si>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</si>
  <si>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</si>
  <si>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</si>
  <si>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</si>
  <si>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</si>
  <si>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</si>
  <si>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</si>
  <si>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</si>
  <si>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</si>
  <si>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</si>
  <si>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</si>
  <si>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</si>
  <si>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</si>
  <si>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</si>
  <si>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</si>
  <si>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</si>
  <si>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</si>
  <si>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</si>
  <si>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</si>
  <si>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</si>
  <si>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</si>
  <si>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</si>
  <si>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</si>
  <si>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</si>
  <si>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</si>
  <si>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</si>
  <si>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</si>
  <si>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</si>
  <si>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</si>
  <si>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</si>
  <si>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</si>
  <si>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</si>
  <si>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</si>
  <si>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</si>
  <si>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</si>
  <si>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</si>
  <si>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</si>
  <si>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</si>
  <si>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</si>
  <si>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</si>
  <si>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</si>
  <si>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</si>
  <si>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</si>
  <si>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</si>
  <si>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</si>
  <si>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</si>
  <si>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</si>
  <si>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</si>
  <si>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</si>
  <si>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</si>
  <si>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</si>
  <si>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</si>
  <si>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</si>
  <si>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</si>
  <si>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</si>
  <si>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</si>
  <si>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</si>
  <si>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</si>
  <si>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</si>
  <si>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</si>
  <si>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</si>
  <si>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</si>
  <si>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</si>
  <si>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</si>
  <si>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</si>
  <si>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</si>
  <si>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</si>
  <si>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</si>
  <si>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</si>
  <si>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</si>
  <si>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</si>
  <si>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</si>
  <si>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</si>
  <si>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</si>
  <si>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</si>
  <si>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</si>
  <si>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</si>
  <si>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</si>
  <si>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</si>
  <si>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</si>
  <si>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</si>
  <si>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</si>
  <si>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</si>
  <si>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</si>
  <si>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</si>
  <si>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</si>
  <si>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</si>
  <si>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</si>
  <si>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</si>
  <si>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</si>
  <si>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</si>
  <si>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</si>
  <si>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</si>
  <si>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</si>
  <si>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</si>
  <si>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</si>
  <si>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</si>
  <si>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</si>
  <si>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</si>
  <si>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</si>
  <si>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</si>
  <si>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</si>
  <si>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</si>
  <si>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</si>
  <si>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</si>
  <si>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</si>
  <si>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</si>
  <si>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</si>
  <si>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</si>
  <si>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</si>
  <si>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</si>
  <si>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</si>
  <si>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</si>
  <si>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</si>
  <si>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</si>
  <si>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</si>
  <si>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</si>
  <si>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</si>
  <si>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</si>
  <si>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</si>
  <si>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</si>
  <si>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</si>
  <si>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</si>
  <si>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</si>
  <si>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</si>
  <si>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</si>
  <si>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</si>
  <si>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</si>
  <si>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</si>
  <si>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</si>
  <si>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</si>
  <si>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</si>
  <si>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</si>
  <si>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</si>
  <si>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</si>
  <si>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</si>
  <si>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</si>
  <si>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</si>
  <si>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</si>
  <si>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</si>
  <si>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</si>
  <si>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</si>
  <si>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</si>
  <si>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</si>
  <si>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</si>
  <si>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</si>
  <si>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</si>
  <si>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</si>
  <si>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</si>
  <si>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</si>
  <si>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</si>
  <si>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</si>
  <si>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</si>
  <si>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</si>
  <si>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</si>
  <si>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</si>
  <si>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</si>
  <si>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</si>
  <si>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</si>
  <si>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</si>
  <si>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</si>
  <si>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</si>
  <si>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</si>
  <si>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</si>
  <si>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</si>
  <si>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</si>
  <si>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</si>
  <si>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</si>
  <si>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</si>
  <si>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</si>
  <si>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</si>
  <si>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</si>
  <si>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</si>
  <si>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</si>
  <si>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</si>
  <si>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</si>
  <si>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</si>
  <si>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</si>
  <si>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</si>
  <si>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</si>
  <si>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</si>
  <si>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</si>
  <si>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</si>
  <si>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</si>
  <si>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</si>
  <si>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</si>
  <si>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</si>
  <si>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</si>
  <si>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</si>
  <si>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</si>
  <si>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</si>
  <si>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</si>
  <si>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</si>
  <si>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</si>
  <si>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</si>
  <si>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</si>
  <si>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</si>
  <si>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</si>
  <si>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</si>
  <si>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</si>
  <si>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</si>
  <si>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</si>
  <si>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</si>
  <si>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</si>
  <si>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</si>
  <si>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</si>
  <si>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</si>
  <si>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</si>
  <si>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</si>
  <si>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</si>
  <si>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</si>
  <si>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</si>
  <si>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</si>
  <si>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</si>
  <si>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</si>
  <si>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</si>
  <si>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</si>
  <si>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</si>
  <si>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</si>
  <si>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</si>
  <si>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</si>
  <si>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</si>
  <si>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</si>
  <si>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</si>
  <si>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</si>
  <si>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</si>
  <si>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</si>
  <si>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</si>
  <si>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</si>
  <si>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</si>
  <si>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</si>
  <si>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</si>
  <si>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</si>
  <si>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</si>
  <si>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</si>
  <si>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</si>
  <si>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</si>
  <si>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</si>
  <si>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</si>
  <si>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</si>
  <si>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</si>
  <si>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</si>
  <si>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</si>
  <si>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</si>
  <si>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</si>
  <si>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</si>
  <si>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</si>
  <si>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</si>
  <si>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</si>
  <si>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</si>
  <si>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</si>
  <si>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</si>
  <si>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</si>
  <si>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</si>
  <si>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</si>
  <si>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</si>
  <si>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</si>
  <si>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</si>
  <si>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</si>
  <si>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</si>
  <si>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</si>
  <si>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</si>
  <si>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</si>
  <si>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</si>
  <si>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</si>
  <si>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</si>
  <si>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</si>
  <si>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</si>
  <si>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</si>
  <si>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</si>
  <si>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</si>
  <si>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</si>
  <si>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</si>
  <si>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</si>
  <si>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</si>
  <si>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</si>
  <si>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</si>
  <si>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</si>
  <si>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</si>
  <si>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</si>
  <si>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</si>
  <si>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</si>
  <si>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</si>
  <si>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</si>
  <si>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</si>
  <si>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</si>
  <si>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</si>
  <si>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</si>
  <si>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</si>
  <si>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</si>
  <si>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</si>
  <si>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</si>
  <si>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</si>
  <si>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</si>
  <si>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</si>
  <si>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</si>
  <si>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</si>
  <si>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</si>
  <si>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</si>
  <si>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</si>
  <si>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</si>
  <si>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</si>
  <si>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</si>
  <si>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</si>
  <si>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</si>
  <si>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</si>
  <si>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</si>
  <si>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</si>
  <si>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</si>
  <si>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</si>
  <si>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</si>
  <si>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</si>
  <si>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</si>
  <si>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</si>
  <si>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</si>
  <si>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</si>
  <si>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</si>
  <si>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</si>
  <si>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</si>
  <si>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</si>
  <si>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</si>
  <si>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</si>
  <si>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</si>
  <si>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</si>
  <si>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</si>
  <si>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</si>
  <si>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</si>
  <si>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</si>
  <si>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</si>
  <si>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</si>
  <si>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</si>
  <si>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</si>
  <si>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</si>
  <si>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</si>
  <si>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</si>
  <si>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</si>
  <si>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</si>
  <si>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</si>
  <si>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</si>
  <si>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</si>
  <si>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</si>
  <si>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</si>
  <si>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</si>
  <si>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</si>
  <si>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</si>
  <si>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</si>
  <si>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</si>
  <si>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</si>
  <si>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</si>
  <si>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</si>
  <si>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</si>
  <si>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</si>
  <si>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</si>
  <si>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</si>
  <si>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</si>
  <si>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</si>
  <si>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</si>
  <si>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</si>
  <si>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</si>
  <si>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</si>
  <si>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</si>
  <si>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</si>
  <si>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</si>
  <si>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</si>
  <si>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</si>
  <si>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</si>
  <si>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</si>
  <si>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</si>
  <si>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</si>
  <si>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</si>
  <si>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</si>
  <si>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</si>
  <si>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</si>
  <si>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</si>
  <si>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</si>
  <si>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</si>
  <si>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</si>
  <si>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</si>
  <si>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</si>
  <si>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</si>
  <si>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</si>
  <si>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</si>
  <si>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</si>
  <si>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</si>
  <si>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</si>
  <si>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</si>
  <si>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</si>
  <si>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</si>
  <si>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</si>
  <si>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</si>
  <si>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</si>
  <si>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</si>
  <si>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</si>
  <si>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</si>
  <si>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</si>
  <si>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</si>
  <si>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</si>
  <si>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</si>
  <si>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</si>
  <si>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</si>
  <si>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</si>
  <si>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</si>
  <si>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</si>
  <si>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</si>
  <si>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</si>
  <si>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</si>
  <si>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</si>
  <si>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</si>
  <si>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</si>
  <si>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</si>
  <si>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</si>
  <si>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</si>
  <si>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</si>
  <si>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</si>
  <si>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</si>
  <si>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</si>
  <si>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</si>
  <si>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</si>
  <si>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</si>
  <si>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</si>
  <si>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</si>
  <si>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</si>
  <si>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</si>
  <si>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</si>
  <si>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</si>
  <si>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</si>
  <si>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</si>
  <si>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</si>
  <si>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</si>
  <si>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</si>
  <si>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</si>
  <si>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</si>
  <si>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</si>
  <si>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</si>
  <si>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</si>
  <si>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</si>
  <si>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</si>
  <si>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</si>
  <si>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</si>
  <si>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</si>
  <si>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</si>
  <si>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</si>
  <si>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</si>
  <si>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</si>
  <si>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</si>
  <si>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</si>
  <si>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</si>
  <si>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</si>
  <si>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</si>
  <si>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</si>
  <si>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</si>
  <si>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</si>
  <si>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</si>
  <si>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</si>
  <si>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</si>
  <si>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</si>
  <si>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</si>
  <si>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</si>
  <si>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</si>
  <si>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</si>
  <si>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</si>
  <si>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</si>
  <si>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</si>
  <si>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</si>
  <si>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</si>
  <si>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</si>
  <si>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</si>
  <si>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</si>
  <si>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</si>
  <si>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</si>
  <si>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</si>
  <si>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</si>
  <si>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</si>
  <si>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</si>
  <si>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</si>
  <si>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</si>
  <si>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</si>
  <si>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</si>
  <si>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</si>
  <si>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</si>
  <si>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</si>
  <si>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</si>
  <si>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</si>
  <si>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</si>
  <si>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</si>
  <si>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</si>
  <si>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</si>
  <si>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</si>
  <si>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</si>
  <si>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</si>
  <si>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</si>
  <si>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</si>
  <si>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</si>
  <si>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</si>
  <si>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</si>
  <si>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</si>
  <si>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</si>
  <si>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</si>
  <si>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</si>
  <si>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</si>
  <si>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</si>
  <si>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</si>
  <si>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</si>
  <si>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</si>
  <si>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</si>
  <si>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</si>
  <si>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</si>
  <si>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</si>
  <si>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</si>
  <si>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</si>
  <si>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</si>
  <si>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</si>
  <si>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</si>
  <si>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</si>
  <si>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</si>
  <si>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</si>
  <si>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</si>
  <si>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</si>
  <si>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</si>
  <si>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</si>
  <si>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</si>
  <si>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</si>
  <si>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</si>
  <si>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</si>
  <si>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</si>
  <si>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</si>
  <si>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</si>
  <si>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</si>
  <si>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</si>
  <si>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</si>
  <si>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</si>
  <si>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</si>
  <si>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</si>
  <si>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</si>
  <si>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</si>
  <si>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</si>
  <si>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</si>
  <si>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</si>
  <si>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</si>
  <si>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</si>
  <si>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</si>
  <si>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</si>
  <si>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</si>
  <si>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</si>
  <si>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</si>
  <si>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</si>
  <si>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</si>
  <si>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</si>
  <si>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</si>
  <si>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</si>
  <si>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</si>
  <si>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</si>
  <si>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</si>
  <si>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</si>
  <si>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</si>
  <si>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</si>
  <si>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</si>
  <si>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</si>
  <si>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</si>
  <si>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</si>
  <si>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</si>
  <si>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</si>
  <si>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</si>
  <si>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</si>
  <si>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</si>
  <si>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</si>
  <si>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</si>
  <si>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</si>
  <si>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</si>
  <si>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</si>
  <si>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</si>
  <si>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</si>
  <si>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</si>
  <si>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</si>
  <si>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</si>
  <si>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</si>
  <si>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</si>
  <si>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</si>
  <si>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</si>
  <si>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</si>
  <si>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</si>
  <si>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</si>
  <si>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</si>
  <si>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</si>
  <si>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</si>
  <si>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</si>
  <si>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</si>
  <si>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</si>
  <si>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</si>
  <si>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</si>
  <si>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</si>
  <si>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</si>
  <si>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</si>
  <si>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</si>
  <si>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</si>
  <si>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</si>
  <si>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</si>
  <si>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</si>
  <si>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</si>
  <si>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</si>
  <si>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</si>
  <si>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</si>
  <si>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</si>
  <si>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</si>
  <si>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</si>
  <si>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</si>
  <si>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</si>
  <si>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</si>
  <si>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</si>
  <si>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</si>
  <si>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</si>
  <si>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</si>
  <si>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</si>
  <si>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</si>
  <si>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</si>
  <si>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</si>
  <si>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</si>
  <si>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</si>
  <si>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</si>
  <si>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</si>
  <si>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</si>
  <si>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</si>
  <si>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</si>
  <si>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</si>
  <si>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</si>
  <si>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</si>
  <si>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</si>
  <si>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</si>
  <si>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</si>
  <si>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</si>
  <si>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</si>
  <si>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</si>
  <si>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</si>
  <si>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</si>
  <si>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</si>
  <si>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</si>
  <si>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</si>
  <si>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</si>
  <si>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</si>
  <si>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</si>
  <si>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</si>
  <si>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</si>
  <si>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</si>
  <si>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</si>
  <si>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</si>
  <si>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</si>
  <si>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</si>
  <si>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</si>
  <si>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</si>
  <si>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</si>
  <si>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</si>
  <si>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</si>
  <si>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</si>
  <si>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</si>
  <si>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</si>
  <si>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</si>
  <si>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</si>
  <si>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</si>
  <si>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</si>
  <si>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</si>
  <si>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</si>
  <si>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</si>
  <si>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</si>
  <si>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</si>
  <si>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</si>
  <si>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</si>
  <si>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</si>
  <si>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</si>
  <si>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</si>
  <si>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</si>
  <si>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</si>
  <si>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</si>
  <si>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</si>
  <si>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</si>
  <si>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</si>
  <si>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</si>
  <si>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</si>
  <si>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</si>
  <si>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</si>
  <si>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</si>
  <si>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</si>
  <si>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</si>
  <si>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</si>
  <si>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</si>
  <si>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</si>
  <si>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</si>
  <si>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</si>
  <si>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</si>
  <si>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</si>
  <si>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</si>
  <si>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</si>
  <si>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</si>
  <si>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</si>
  <si>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</si>
  <si>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</si>
  <si>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</si>
  <si>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</si>
  <si>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</si>
  <si>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</si>
  <si>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</si>
  <si>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</si>
  <si>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</si>
  <si>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</si>
  <si>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</si>
  <si>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</si>
  <si>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</si>
  <si>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</si>
  <si>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</si>
  <si>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</si>
  <si>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</si>
  <si>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</si>
  <si>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</si>
  <si>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</si>
  <si>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</si>
  <si>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</si>
  <si>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</si>
  <si>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</si>
  <si>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</si>
  <si>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</si>
  <si>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</si>
  <si>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</si>
  <si>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</si>
  <si>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</si>
  <si>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</si>
  <si>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</si>
  <si>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</si>
  <si>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</si>
  <si>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</si>
  <si>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</si>
  <si>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</si>
  <si>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</si>
  <si>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</si>
  <si>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</si>
  <si>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</si>
  <si>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</si>
  <si>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</si>
  <si>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</si>
  <si>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</si>
  <si>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</si>
  <si>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</si>
  <si>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</si>
  <si>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</si>
  <si>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</si>
  <si>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</si>
  <si>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</si>
  <si>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</si>
  <si>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</si>
  <si>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</si>
  <si>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</si>
  <si>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</si>
  <si>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</si>
  <si>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</si>
  <si>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</si>
  <si>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</si>
  <si>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</si>
  <si>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</si>
  <si>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</si>
  <si>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</si>
  <si>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</si>
  <si>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</si>
  <si>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</si>
  <si>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</si>
  <si>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</si>
  <si>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</si>
  <si>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</si>
  <si>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</si>
  <si>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</si>
  <si>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</si>
  <si>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</si>
  <si>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</si>
  <si>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</si>
  <si>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</si>
  <si>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</si>
  <si>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</si>
  <si>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</si>
  <si>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</si>
  <si>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</si>
  <si>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</si>
  <si>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</si>
  <si>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</si>
  <si>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</si>
  <si>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</si>
  <si>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</si>
  <si>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</si>
  <si>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</si>
  <si>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</si>
  <si>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</si>
  <si>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</si>
  <si>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</si>
  <si>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</si>
  <si>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</si>
  <si>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</si>
  <si>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</si>
  <si>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</si>
  <si>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</si>
  <si>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</si>
  <si>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</si>
  <si>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</si>
  <si>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</si>
  <si>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</si>
  <si>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</si>
  <si>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</si>
  <si>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</si>
  <si>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</si>
  <si>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</si>
  <si>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</si>
  <si>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</si>
  <si>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</si>
  <si>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</si>
  <si>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</si>
  <si>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</si>
  <si>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</si>
  <si>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</si>
  <si>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</si>
  <si>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</si>
  <si>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</si>
  <si>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</si>
  <si>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</si>
  <si>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</si>
  <si>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</si>
  <si>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</si>
  <si>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</si>
  <si>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</si>
  <si>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</si>
  <si>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</si>
  <si>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</si>
  <si>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</si>
  <si>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</si>
  <si>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</si>
  <si>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</si>
  <si>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</si>
  <si>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</si>
  <si>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</si>
  <si>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</si>
  <si>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</si>
  <si>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</si>
  <si>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</si>
  <si>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</si>
  <si>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</si>
  <si>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</si>
  <si>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</si>
  <si>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</si>
  <si>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</si>
  <si>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</si>
  <si>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</si>
  <si>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</si>
  <si>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</si>
  <si>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</si>
  <si>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</si>
  <si>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</si>
  <si>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</si>
  <si>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</si>
  <si>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</si>
  <si>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</si>
  <si>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</si>
  <si>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</si>
  <si>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</si>
  <si>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</si>
  <si>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</si>
  <si>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</si>
  <si>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</si>
  <si>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</si>
  <si>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</si>
  <si>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</si>
  <si>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</si>
  <si>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</si>
  <si>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</si>
  <si>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</si>
  <si>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</si>
  <si>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</si>
  <si>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</si>
  <si>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</si>
  <si>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</si>
  <si>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</si>
  <si>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</si>
  <si>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</si>
  <si>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</si>
  <si>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</si>
  <si>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</si>
  <si>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</si>
  <si>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</si>
  <si>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</si>
  <si>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</si>
  <si>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</si>
  <si>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</si>
  <si>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</si>
  <si>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</si>
  <si>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</si>
  <si>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</si>
  <si>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</si>
  <si>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</si>
  <si>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</si>
  <si>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</si>
  <si>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</si>
  <si>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</si>
  <si>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</si>
  <si>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</si>
  <si>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</si>
  <si>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</si>
  <si>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</si>
  <si>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</si>
  <si>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</si>
  <si>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</si>
  <si>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</si>
  <si>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</si>
  <si>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</si>
  <si>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</si>
  <si>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</si>
  <si>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</si>
  <si>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</si>
  <si>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</si>
  <si>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</si>
  <si>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</si>
  <si>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</si>
  <si>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</si>
  <si>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</si>
  <si>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</si>
  <si>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</si>
  <si>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</si>
  <si>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</si>
  <si>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</si>
  <si>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</si>
  <si>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</si>
  <si>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</si>
  <si>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</si>
  <si>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</si>
  <si>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</si>
  <si>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</si>
  <si>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</si>
  <si>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</si>
  <si>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</si>
  <si>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</si>
  <si>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</si>
  <si>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</si>
  <si>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</si>
  <si>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</si>
  <si>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</si>
  <si>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</si>
  <si>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</si>
  <si>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</si>
  <si>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</si>
  <si>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</si>
  <si>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</si>
  <si>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</si>
  <si>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</si>
  <si>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</si>
  <si>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</si>
  <si>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</si>
  <si>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</si>
  <si>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</si>
  <si>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</si>
  <si>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</si>
  <si>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</si>
  <si>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</si>
  <si>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</si>
  <si>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</si>
  <si>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</si>
  <si>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</si>
  <si>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</si>
  <si>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</si>
  <si>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</si>
  <si>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</si>
  <si>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</si>
  <si>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</si>
  <si>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</si>
  <si>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</si>
  <si>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</si>
  <si>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</si>
  <si>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</si>
  <si>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</si>
  <si>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</si>
  <si>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</si>
  <si>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</si>
  <si>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</si>
  <si>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</si>
  <si>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</si>
  <si>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</si>
  <si>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</si>
  <si>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</si>
  <si>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</si>
  <si>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</si>
  <si>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</si>
  <si>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</si>
  <si>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</si>
  <si>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</si>
  <si>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</si>
  <si>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</si>
  <si>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</si>
  <si>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</si>
  <si>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</si>
  <si>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</si>
  <si>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</si>
  <si>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</si>
  <si>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</si>
  <si>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</si>
  <si>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</si>
  <si>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</si>
  <si>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</si>
  <si>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</si>
  <si>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</si>
  <si>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</si>
  <si>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</si>
  <si>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</si>
  <si>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</si>
  <si>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</si>
  <si>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</si>
  <si>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</si>
  <si>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</si>
  <si>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</si>
  <si>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</si>
  <si>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</si>
  <si>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</si>
  <si>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</si>
  <si>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</si>
  <si>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</si>
  <si>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</si>
  <si>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</si>
  <si>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</si>
  <si>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</si>
  <si>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</si>
  <si>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</si>
  <si>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</si>
  <si>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</si>
  <si>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</si>
  <si>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</si>
  <si>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</si>
  <si>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</si>
  <si>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</si>
  <si>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</si>
  <si>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</si>
  <si>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</si>
  <si>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</si>
  <si>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</si>
  <si>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</si>
  <si>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</si>
  <si>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</si>
  <si>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</si>
  <si>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</si>
  <si>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</si>
  <si>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</si>
  <si>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</si>
  <si>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</si>
  <si>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</si>
  <si>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</si>
  <si>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</si>
  <si>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</si>
  <si>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</si>
  <si>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</si>
  <si>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</si>
  <si>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</si>
  <si>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</si>
  <si>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</si>
  <si>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</si>
  <si>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</si>
  <si>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</si>
  <si>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</si>
  <si>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</si>
  <si>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</si>
  <si>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</si>
  <si>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</si>
  <si>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</si>
  <si>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</si>
  <si>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</si>
  <si>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</si>
  <si>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</si>
  <si>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</si>
  <si>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</si>
  <si>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</si>
  <si>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</si>
  <si>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</si>
  <si>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</si>
  <si>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</si>
  <si>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</si>
  <si>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</si>
  <si>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</si>
  <si>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</si>
  <si>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</si>
  <si>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</si>
  <si>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</si>
  <si>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</si>
  <si>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</si>
  <si>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</si>
  <si>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</si>
  <si>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</si>
  <si>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</si>
  <si>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</si>
  <si>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</si>
  <si>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</si>
  <si>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</si>
  <si>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</si>
  <si>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</si>
  <si>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</si>
  <si>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</si>
  <si>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</si>
  <si>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</si>
  <si>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</si>
  <si>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</si>
  <si>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</si>
  <si>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</si>
  <si>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</si>
  <si>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</si>
  <si>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</si>
  <si>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</si>
  <si>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</si>
  <si>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</si>
  <si>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</si>
  <si>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</si>
  <si>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</si>
  <si>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</si>
  <si>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</si>
  <si>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</si>
  <si>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</si>
  <si>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</si>
  <si>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</si>
  <si>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</si>
  <si>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</si>
  <si>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</si>
  <si>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</si>
  <si>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</si>
  <si>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</si>
  <si>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</si>
  <si>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</si>
  <si>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</si>
  <si>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</si>
  <si>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</si>
  <si>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</si>
  <si>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</si>
  <si>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</si>
  <si>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</si>
  <si>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</si>
  <si>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</si>
  <si>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</si>
  <si>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</si>
  <si>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</si>
  <si>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</si>
  <si>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</si>
  <si>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</si>
  <si>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</si>
  <si>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</si>
  <si>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</si>
  <si>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</si>
  <si>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</si>
  <si>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</si>
  <si>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</si>
  <si>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</si>
  <si>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</si>
  <si>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</si>
  <si>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</si>
  <si>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</si>
  <si>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</si>
  <si>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</si>
  <si>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</si>
  <si>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</si>
  <si>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</si>
  <si>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</si>
  <si>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</si>
  <si>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</si>
  <si>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</si>
  <si>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</si>
  <si>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</si>
  <si>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</si>
  <si>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</si>
  <si>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</si>
  <si>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</si>
  <si>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</si>
  <si>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</si>
  <si>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</si>
  <si>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</si>
  <si>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</si>
  <si>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</si>
  <si>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</si>
  <si>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</si>
  <si>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</si>
  <si>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</si>
  <si>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</si>
  <si>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</si>
  <si>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</si>
  <si>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</si>
  <si>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</si>
  <si>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</si>
  <si>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</si>
  <si>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</si>
  <si>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</si>
  <si>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</si>
  <si>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</si>
  <si>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</si>
  <si>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</si>
  <si>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</si>
  <si>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</si>
  <si>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</si>
  <si>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</si>
  <si>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</si>
  <si>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</si>
  <si>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</si>
  <si>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</si>
  <si>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</si>
  <si>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</si>
  <si>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</si>
  <si>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</si>
  <si>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</si>
  <si>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</si>
  <si>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</si>
  <si>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</si>
  <si>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</si>
  <si>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</si>
  <si>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</si>
  <si>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</si>
  <si>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</si>
  <si>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</si>
  <si>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</si>
  <si>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</si>
  <si>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</si>
  <si>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</si>
  <si>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</si>
  <si>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</si>
  <si>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</si>
  <si>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</si>
  <si>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</si>
  <si>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</si>
  <si>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</si>
  <si>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</si>
  <si>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</si>
  <si>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</si>
  <si>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</si>
  <si>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</si>
  <si>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</si>
  <si>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</si>
  <si>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</si>
  <si>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</si>
  <si>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</si>
  <si>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</si>
  <si>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</si>
  <si>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</si>
  <si>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</si>
  <si>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</si>
  <si>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</si>
  <si>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</si>
  <si>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</si>
  <si>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</si>
  <si>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</si>
  <si>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</si>
  <si>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</si>
  <si>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</si>
  <si>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</si>
  <si>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</si>
  <si>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</si>
  <si>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</si>
  <si>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</si>
  <si>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</si>
  <si>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</si>
  <si>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</si>
  <si>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</si>
  <si>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</si>
  <si>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</si>
  <si>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</si>
  <si>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</si>
  <si>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</si>
  <si>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</si>
  <si>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</si>
  <si>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</si>
  <si>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</si>
  <si>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</si>
  <si>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</si>
  <si>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</si>
  <si>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</si>
  <si>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</si>
  <si>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</si>
  <si>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</si>
  <si>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</si>
  <si>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</si>
  <si>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</si>
  <si>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</si>
  <si>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</si>
  <si>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</si>
  <si>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</si>
  <si>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</si>
  <si>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</si>
  <si>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</si>
  <si>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</si>
  <si>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</si>
  <si>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</si>
  <si>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</si>
  <si>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</si>
  <si>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</si>
  <si>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</si>
  <si>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</si>
  <si>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</si>
  <si>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</si>
  <si>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</si>
  <si>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</si>
  <si>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</si>
  <si>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</si>
  <si>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</si>
  <si>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</si>
  <si>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</si>
  <si>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</si>
  <si>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</si>
  <si>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</si>
  <si>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</si>
  <si>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</si>
  <si>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</si>
  <si>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</si>
  <si>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</si>
  <si>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</si>
  <si>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</si>
  <si>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</si>
  <si>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</si>
  <si>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</si>
  <si>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</si>
  <si>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</si>
  <si>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</si>
  <si>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</si>
  <si>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</si>
  <si>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</si>
  <si>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</si>
  <si>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</si>
  <si>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</si>
  <si>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</si>
  <si>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</si>
  <si>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</si>
  <si>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</si>
  <si>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</si>
  <si>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</si>
  <si>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</si>
  <si>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</si>
  <si>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</si>
  <si>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</si>
  <si>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</si>
  <si>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</si>
  <si>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</si>
  <si>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</si>
  <si>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</si>
  <si>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</si>
  <si>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</si>
  <si>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</si>
  <si>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</si>
  <si>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</si>
  <si>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</si>
  <si>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</si>
  <si>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</si>
  <si>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</si>
  <si>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</si>
  <si>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</si>
  <si>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</si>
  <si>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</si>
  <si>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</si>
  <si>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</si>
  <si>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</si>
  <si>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</si>
  <si>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</si>
  <si>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</si>
  <si>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</si>
  <si>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</si>
  <si>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</si>
  <si>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</si>
  <si>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</si>
  <si>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</si>
  <si>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</si>
  <si>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</si>
  <si>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</si>
  <si>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</si>
  <si>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</si>
  <si>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</si>
  <si>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</si>
  <si>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</si>
  <si>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</si>
  <si>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</si>
  <si>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</si>
  <si>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</si>
  <si>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</si>
  <si>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</si>
  <si>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</si>
  <si>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</si>
  <si>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</si>
  <si>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</si>
  <si>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</si>
  <si>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</si>
  <si>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</si>
  <si>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</si>
  <si>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</si>
  <si>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</si>
  <si>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</si>
  <si>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</si>
  <si>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</si>
  <si>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</si>
  <si>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</si>
  <si>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</si>
  <si>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</si>
  <si>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</si>
  <si>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</si>
  <si>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</si>
  <si>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</si>
  <si>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</si>
  <si>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</si>
  <si>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</si>
  <si>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</si>
  <si>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</si>
  <si>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</si>
  <si>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</si>
  <si>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</si>
  <si>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</si>
  <si>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</si>
  <si>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</si>
  <si>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</si>
  <si>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</si>
  <si>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</si>
  <si>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</si>
  <si>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</si>
  <si>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</si>
  <si>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</si>
  <si>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</si>
  <si>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</si>
  <si>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</si>
  <si>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</si>
  <si>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</si>
  <si>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</si>
  <si>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</si>
  <si>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</si>
  <si>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</si>
  <si>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</si>
  <si>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</si>
  <si>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</si>
  <si>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</si>
  <si>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</si>
  <si>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</si>
  <si>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</si>
  <si>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</si>
  <si>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</si>
  <si>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</si>
  <si>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</si>
  <si>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</si>
  <si>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</si>
  <si>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</si>
  <si>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</si>
  <si>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</si>
  <si>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</si>
  <si>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</si>
  <si>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</si>
  <si>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</si>
  <si>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</si>
  <si>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</si>
  <si>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</si>
  <si>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</si>
  <si>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</si>
  <si>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</si>
  <si>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</si>
  <si>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</si>
  <si>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</si>
  <si>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</si>
  <si>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</si>
  <si>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</si>
  <si>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</si>
  <si>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</si>
  <si>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</si>
  <si>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</si>
  <si>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</si>
  <si>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</si>
  <si>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</si>
  <si>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</si>
  <si>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</si>
  <si>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</si>
  <si>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</si>
  <si>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</si>
  <si>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</si>
  <si>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</si>
  <si>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</si>
  <si>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</si>
  <si>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</si>
  <si>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</si>
  <si>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</si>
  <si>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</si>
  <si>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</si>
  <si>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</si>
  <si>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</si>
  <si>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</si>
  <si>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</si>
  <si>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</si>
  <si>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</si>
  <si>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</si>
  <si>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</si>
  <si>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</si>
  <si>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</si>
  <si>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</si>
  <si>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</si>
  <si>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</si>
  <si>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</si>
  <si>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</si>
  <si>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</si>
  <si>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</si>
  <si>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</si>
  <si>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</si>
  <si>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</si>
  <si>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</si>
  <si>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</si>
  <si>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</si>
  <si>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</si>
  <si>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</si>
  <si>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</si>
  <si>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</si>
  <si>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</si>
  <si>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</si>
  <si>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</si>
  <si>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</si>
  <si>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</si>
  <si>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</si>
  <si>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</si>
  <si>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</si>
  <si>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</si>
  <si>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</si>
  <si>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</si>
  <si>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</si>
  <si>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</si>
  <si>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</si>
  <si>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</si>
  <si>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</si>
  <si>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</si>
  <si>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</si>
  <si>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</si>
  <si>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</si>
  <si>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</si>
  <si>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</si>
  <si>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</si>
  <si>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</si>
  <si>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</si>
  <si>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</si>
  <si>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</si>
  <si>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</si>
  <si>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</si>
  <si>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</si>
  <si>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</si>
  <si>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</si>
  <si>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</si>
  <si>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</si>
  <si>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</si>
  <si>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</si>
  <si>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</si>
  <si>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</si>
  <si>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</si>
  <si>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</si>
  <si>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</si>
  <si>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</si>
  <si>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</si>
  <si>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</si>
  <si>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</si>
  <si>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</si>
  <si>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</si>
  <si>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</si>
  <si>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</si>
  <si>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</si>
  <si>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</si>
  <si>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</si>
  <si>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</si>
  <si>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</si>
  <si>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</si>
  <si>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</si>
  <si>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</si>
  <si>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</si>
  <si>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</si>
  <si>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</si>
  <si>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</si>
  <si>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</si>
  <si>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</si>
  <si>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</si>
  <si>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</si>
  <si>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</si>
  <si>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</si>
  <si>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</si>
  <si>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</si>
  <si>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</si>
  <si>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</si>
  <si>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</si>
  <si>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</si>
  <si>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</si>
  <si>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</si>
  <si>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</si>
  <si>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</si>
  <si>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</si>
  <si>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</si>
  <si>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</si>
  <si>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</si>
  <si>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</si>
  <si>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</si>
  <si>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</si>
  <si>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</si>
  <si>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</si>
  <si>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</si>
  <si>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</si>
  <si>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</si>
  <si>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</si>
  <si>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</si>
  <si>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</si>
  <si>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</si>
  <si>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</si>
  <si>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</si>
  <si>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</si>
  <si>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</si>
  <si>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</si>
  <si>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</si>
  <si>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</si>
  <si>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</si>
  <si>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</si>
  <si>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</si>
  <si>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</si>
  <si>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</si>
  <si>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</si>
  <si>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</si>
  <si>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</si>
  <si>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</si>
  <si>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</si>
  <si>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</si>
  <si>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</si>
  <si>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</si>
  <si>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</si>
  <si>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</si>
  <si>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</si>
  <si>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</si>
  <si>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</si>
  <si>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</si>
  <si>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</si>
  <si>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</si>
  <si>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</si>
  <si>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</si>
  <si>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</si>
  <si>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</si>
  <si>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</si>
  <si>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</si>
  <si>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</si>
  <si>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</si>
  <si>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</si>
  <si>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</si>
  <si>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</si>
  <si>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</si>
  <si>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</si>
  <si>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</si>
  <si>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</si>
  <si>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</si>
  <si>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</si>
  <si>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</si>
  <si>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</si>
  <si>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</si>
  <si>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</si>
  <si>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</si>
  <si>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</si>
  <si>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</si>
  <si>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</si>
  <si>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</si>
  <si>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</si>
  <si>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</si>
  <si>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</si>
  <si>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</si>
  <si>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</si>
  <si>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</si>
  <si>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</si>
  <si>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</si>
  <si>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</si>
  <si>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</si>
  <si>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</si>
  <si>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</si>
  <si>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</si>
  <si>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</si>
  <si>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</si>
  <si>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</si>
  <si>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</si>
  <si>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</si>
  <si>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</si>
  <si>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</si>
  <si>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</si>
  <si>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</si>
  <si>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</si>
  <si>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</si>
  <si>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</si>
  <si>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</si>
  <si>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</si>
  <si>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</si>
  <si>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</si>
  <si>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</si>
  <si>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</si>
  <si>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</si>
  <si>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</si>
  <si>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</si>
  <si>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</si>
  <si>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</si>
  <si>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</si>
  <si>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</si>
  <si>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</si>
  <si>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</si>
  <si>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</si>
  <si>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</si>
  <si>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</si>
  <si>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</si>
  <si>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</si>
  <si>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</si>
  <si>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</si>
  <si>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</si>
  <si>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</si>
  <si>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</si>
  <si>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</si>
  <si>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</si>
  <si>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</si>
  <si>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</si>
  <si>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</si>
  <si>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</si>
  <si>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</si>
  <si>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</si>
  <si>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</si>
  <si>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</si>
  <si>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</si>
  <si>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</si>
  <si>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</si>
  <si>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</si>
  <si>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</si>
  <si>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</si>
  <si>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</si>
  <si>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</si>
  <si>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</si>
  <si>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</si>
  <si>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</si>
  <si>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</si>
  <si>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</si>
  <si>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</si>
  <si>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</si>
  <si>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</si>
  <si>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</si>
  <si>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</si>
  <si>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</si>
  <si>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</si>
  <si>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</si>
  <si>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</si>
  <si>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</si>
  <si>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</si>
  <si>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</si>
  <si>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</si>
  <si>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</si>
  <si>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</si>
  <si>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</si>
  <si>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</si>
  <si>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</si>
  <si>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</si>
  <si>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</si>
  <si>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</si>
  <si>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</si>
  <si>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</si>
  <si>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</si>
  <si>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</si>
  <si>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</si>
  <si>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</si>
  <si>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</si>
  <si>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</si>
  <si>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</si>
  <si>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</si>
  <si>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</si>
  <si>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</si>
  <si>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</si>
  <si>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</si>
  <si>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</si>
  <si>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</si>
  <si>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</si>
  <si>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</si>
  <si>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</si>
  <si>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</si>
  <si>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</si>
  <si>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</si>
  <si>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</si>
  <si>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</si>
  <si>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</si>
  <si>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</si>
  <si>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</si>
  <si>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</si>
  <si>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</si>
  <si>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</si>
  <si>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</si>
  <si>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</si>
  <si>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</si>
  <si>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</si>
  <si>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</si>
  <si>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</si>
  <si>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</si>
  <si>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</si>
  <si>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</si>
  <si>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</si>
  <si>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</si>
  <si>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</si>
  <si>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</si>
  <si>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</si>
  <si>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</si>
  <si>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</si>
  <si>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</si>
  <si>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</si>
  <si>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</si>
  <si>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</si>
  <si>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</si>
  <si>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</si>
  <si>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</si>
  <si>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</si>
  <si>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</si>
  <si>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</si>
  <si>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</si>
  <si>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</si>
  <si>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</si>
  <si>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</si>
  <si>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</si>
  <si>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</si>
  <si>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</si>
  <si>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</si>
  <si>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</si>
  <si>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</si>
  <si>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</si>
  <si>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</si>
  <si>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</si>
  <si>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</si>
  <si>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</si>
  <si>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</si>
  <si>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</si>
  <si>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</si>
  <si>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</si>
  <si>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</si>
  <si>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</si>
  <si>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</si>
  <si>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</si>
  <si>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</si>
  <si>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</si>
  <si>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</si>
  <si>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</si>
  <si>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</si>
  <si>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</si>
  <si>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</si>
  <si>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</si>
  <si>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</si>
  <si>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</si>
  <si>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</si>
  <si>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</si>
  <si>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</si>
  <si>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</si>
  <si>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</si>
  <si>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</si>
  <si>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</si>
  <si>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</si>
  <si>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</si>
  <si>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</si>
  <si>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</si>
  <si>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</si>
  <si>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</si>
  <si>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</si>
  <si>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</si>
  <si>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</si>
  <si>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</si>
  <si>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</si>
  <si>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</si>
  <si>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</si>
  <si>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</si>
  <si>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</si>
  <si>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</si>
  <si>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</si>
  <si>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</si>
  <si>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</si>
  <si>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</si>
  <si>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</si>
  <si>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</si>
  <si>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</si>
  <si>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</si>
  <si>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</si>
  <si>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</si>
  <si>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</si>
  <si>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</si>
  <si>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</si>
  <si>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</si>
  <si>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</si>
  <si>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</si>
  <si>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</si>
  <si>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</si>
  <si>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</si>
  <si>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</si>
  <si>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</si>
  <si>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</si>
  <si>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</si>
  <si>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</si>
  <si>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</si>
  <si>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</si>
  <si>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</si>
  <si>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</si>
  <si>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</si>
  <si>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</si>
  <si>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</si>
  <si>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</si>
  <si>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</si>
  <si>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</si>
  <si>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</si>
  <si>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</si>
  <si>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</si>
  <si>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</si>
  <si>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</si>
  <si>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</si>
  <si>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</si>
  <si>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</si>
  <si>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</si>
  <si>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</si>
  <si>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</si>
  <si>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</si>
  <si>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</si>
  <si>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</si>
  <si>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</si>
  <si>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</si>
  <si>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</si>
  <si>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</si>
  <si>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</si>
  <si>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</si>
  <si>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</si>
  <si>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</si>
  <si>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</si>
  <si>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</si>
  <si>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</si>
  <si>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</si>
  <si>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</si>
  <si>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</si>
  <si>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</si>
  <si>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</si>
  <si>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</si>
  <si>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</si>
  <si>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</si>
  <si>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</si>
  <si>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</si>
  <si>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</si>
  <si>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</si>
  <si>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</si>
  <si>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</si>
  <si>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</si>
  <si>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</si>
  <si>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</si>
  <si>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</si>
  <si>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</si>
  <si>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</si>
  <si>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</si>
  <si>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</si>
  <si>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</si>
  <si>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</si>
  <si>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</si>
  <si>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</si>
  <si>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</si>
  <si>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</si>
  <si>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</si>
  <si>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</si>
  <si>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</si>
  <si>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</si>
  <si>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</si>
  <si>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</si>
  <si>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</si>
  <si>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</si>
  <si>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</si>
  <si>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</si>
  <si>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</si>
  <si>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</si>
  <si>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</si>
  <si>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</si>
  <si>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</si>
  <si>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</si>
  <si>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</si>
  <si>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</si>
  <si>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</si>
  <si>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</si>
  <si>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</si>
  <si>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</si>
  <si>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</si>
  <si>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</si>
  <si>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</si>
  <si>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</si>
  <si>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</si>
  <si>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</si>
  <si>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</si>
  <si>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</si>
  <si>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</si>
  <si>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</si>
  <si>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</si>
  <si>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</si>
  <si>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</si>
  <si>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</si>
  <si>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</si>
  <si>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</si>
  <si>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</si>
  <si>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</si>
  <si>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</si>
  <si>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</si>
  <si>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</si>
  <si>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</si>
  <si>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</si>
  <si>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</si>
  <si>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</si>
  <si>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</si>
  <si>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</si>
  <si>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</si>
  <si>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</si>
  <si>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</si>
  <si>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</si>
  <si>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</si>
  <si>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</si>
  <si>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</si>
  <si>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</si>
  <si>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</si>
  <si>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</si>
  <si>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</si>
  <si>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</si>
  <si>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</si>
  <si>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</si>
  <si>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</si>
  <si>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</si>
  <si>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</si>
  <si>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</si>
  <si>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</si>
  <si>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</si>
  <si>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</si>
  <si>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</si>
  <si>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</si>
  <si>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</si>
  <si>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</si>
  <si>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</si>
  <si>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</si>
  <si>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</si>
  <si>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</si>
  <si>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</si>
  <si>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</si>
  <si>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</si>
  <si>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</si>
  <si>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</si>
  <si>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</si>
  <si>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</si>
  <si>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</si>
  <si>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</si>
  <si>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</si>
  <si>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</si>
  <si>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</si>
  <si>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</si>
  <si>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</si>
  <si>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</si>
  <si>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</si>
  <si>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</si>
  <si>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</si>
  <si>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</si>
  <si>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</si>
  <si>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</si>
  <si>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</si>
  <si>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</si>
  <si>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</si>
  <si>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</si>
  <si>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</si>
  <si>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</si>
  <si>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</si>
  <si>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</si>
  <si>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</si>
  <si>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</si>
  <si>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</si>
  <si>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</si>
  <si>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</si>
  <si>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</si>
  <si>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</si>
  <si>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</si>
  <si>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</si>
  <si>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</si>
  <si>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</si>
  <si>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</si>
  <si>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</si>
  <si>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</si>
  <si>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</si>
  <si>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</si>
  <si>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</si>
  <si>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</si>
  <si>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</si>
  <si>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</si>
  <si>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</si>
  <si>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</si>
  <si>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</si>
  <si>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</si>
  <si>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</si>
  <si>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</si>
  <si>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</si>
  <si>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</si>
  <si>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</si>
  <si>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</si>
  <si>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</si>
  <si>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</si>
  <si>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</si>
  <si>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</si>
  <si>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</si>
  <si>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</si>
  <si>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</si>
  <si>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</si>
  <si>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</si>
  <si>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</si>
  <si>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</si>
  <si>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</si>
  <si>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</si>
  <si>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</si>
  <si>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</si>
  <si>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</si>
  <si>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</si>
  <si>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</si>
  <si>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</si>
  <si>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</si>
  <si>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</si>
  <si>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</si>
  <si>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</si>
  <si>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</si>
  <si>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</si>
  <si>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</si>
  <si>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</si>
  <si>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</si>
  <si>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</si>
  <si>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</si>
  <si>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</si>
  <si>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</si>
  <si>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</si>
  <si>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</si>
  <si>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</si>
  <si>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</si>
  <si>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</si>
  <si>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</si>
  <si>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</si>
  <si>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</si>
  <si>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</si>
  <si>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</si>
  <si>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</si>
  <si>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</si>
  <si>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</si>
  <si>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</si>
  <si>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</si>
  <si>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</si>
  <si>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</si>
  <si>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</si>
  <si>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</si>
  <si>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</si>
  <si>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</si>
  <si>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</si>
  <si>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</si>
  <si>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</si>
  <si>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</si>
  <si>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</si>
  <si>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</si>
  <si>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</si>
  <si>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</si>
  <si>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</si>
  <si>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</si>
  <si>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</si>
  <si>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</si>
  <si>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</si>
  <si>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</si>
  <si>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</si>
  <si>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</si>
  <si>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</si>
  <si>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</si>
  <si>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</si>
  <si>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</si>
  <si>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</si>
  <si>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</si>
  <si>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</si>
  <si>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</si>
  <si>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</si>
  <si>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</si>
  <si>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</si>
  <si>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</si>
  <si>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</si>
  <si>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</si>
  <si>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</si>
  <si>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</si>
  <si>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</si>
  <si>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</si>
  <si>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</si>
  <si>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</si>
  <si>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</si>
  <si>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</si>
  <si>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</si>
  <si>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</si>
  <si>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</si>
  <si>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</si>
  <si>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</si>
  <si>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</si>
  <si>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</si>
  <si>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</si>
  <si>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</si>
  <si>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</si>
  <si>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</si>
  <si>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</si>
  <si>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</si>
  <si>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</si>
  <si>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</si>
  <si>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</si>
  <si>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</si>
  <si>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</si>
  <si>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</si>
  <si>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</si>
  <si>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</si>
  <si>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</si>
  <si>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</si>
  <si>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</si>
  <si>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</si>
  <si>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</si>
  <si>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</si>
  <si>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</si>
  <si>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</si>
  <si>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</si>
  <si>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</si>
  <si>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</si>
  <si>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</si>
  <si>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</si>
  <si>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</si>
  <si>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</si>
  <si>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</si>
  <si>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</si>
  <si>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</si>
  <si>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</si>
  <si>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</si>
  <si>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</si>
  <si>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</si>
  <si>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</si>
  <si>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</si>
  <si>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</si>
  <si>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</si>
  <si>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</si>
  <si>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</si>
  <si>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</si>
  <si>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</si>
  <si>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</si>
  <si>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</si>
  <si>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</si>
  <si>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</si>
  <si>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</si>
  <si>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</si>
  <si>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</si>
  <si>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</si>
  <si>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</si>
  <si>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</si>
  <si>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</si>
  <si>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</si>
  <si>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</si>
  <si>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</si>
  <si>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</si>
  <si>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</si>
  <si>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</si>
  <si>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</si>
  <si>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</si>
  <si>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</si>
  <si>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</si>
  <si>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</si>
  <si>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</si>
  <si>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</si>
  <si>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</si>
  <si>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</si>
  <si>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</si>
  <si>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</si>
  <si>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</si>
  <si>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</si>
  <si>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</si>
  <si>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</si>
  <si>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</si>
  <si>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</si>
  <si>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</si>
  <si>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</si>
  <si>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</si>
  <si>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</si>
  <si>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</si>
  <si>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</si>
  <si>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</si>
  <si>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</si>
  <si>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</si>
  <si>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</si>
  <si>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</si>
  <si>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</si>
  <si>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</si>
  <si>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</si>
  <si>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</si>
  <si>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</si>
  <si>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</si>
  <si>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</si>
  <si>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</si>
  <si>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</si>
  <si>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</si>
  <si>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</si>
  <si>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</si>
  <si>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</si>
  <si>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</si>
  <si>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</si>
  <si>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</si>
  <si>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</si>
  <si>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</si>
  <si>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</si>
  <si>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</si>
  <si>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</si>
  <si>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</si>
  <si>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</si>
  <si>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</si>
  <si>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</si>
  <si>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</si>
  <si>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</si>
  <si>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</si>
  <si>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</si>
  <si>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</si>
  <si>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</si>
  <si>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</si>
  <si>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</si>
  <si>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</si>
  <si>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</si>
  <si>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</si>
  <si>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</si>
  <si>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</si>
  <si>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</si>
  <si>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</si>
  <si>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</si>
  <si>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</si>
  <si>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</si>
  <si>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</si>
  <si>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</si>
  <si>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</si>
  <si>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</si>
  <si>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</si>
  <si>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</si>
  <si>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</si>
  <si>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</si>
  <si>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</si>
  <si>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</si>
  <si>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</si>
  <si>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</si>
  <si>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</si>
  <si>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</si>
  <si>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</si>
  <si>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</si>
  <si>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</si>
  <si>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</si>
  <si>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</si>
  <si>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</si>
  <si>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</si>
  <si>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</si>
  <si>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</si>
  <si>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</si>
  <si>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</si>
  <si>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</si>
  <si>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</si>
  <si>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</si>
  <si>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</si>
  <si>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</si>
  <si>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</si>
  <si>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</si>
  <si>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</si>
  <si>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</si>
  <si>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</si>
  <si>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</si>
  <si>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</si>
  <si>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</si>
  <si>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</si>
  <si>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</si>
  <si>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</si>
  <si>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</si>
  <si>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</si>
  <si>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</si>
  <si>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</si>
  <si>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</si>
  <si>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</si>
  <si>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</si>
  <si>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</si>
  <si>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</si>
  <si>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</si>
  <si>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</si>
  <si>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</si>
  <si>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</si>
  <si>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</si>
  <si>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</si>
  <si>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</si>
  <si>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</si>
  <si>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</si>
  <si>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</si>
  <si>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</si>
  <si>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</si>
  <si>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</si>
  <si>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</si>
  <si>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</si>
  <si>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</si>
  <si>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</si>
  <si>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</si>
  <si>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</si>
  <si>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</si>
  <si>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</si>
  <si>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</si>
  <si>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</si>
  <si>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</si>
  <si>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</si>
  <si>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</si>
  <si>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</si>
  <si>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</si>
  <si>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</si>
  <si>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</si>
  <si>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</si>
  <si>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</si>
  <si>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</si>
  <si>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</si>
  <si>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</si>
  <si>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</si>
  <si>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</si>
  <si>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</si>
  <si>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</si>
  <si>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</si>
  <si>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</si>
  <si>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</si>
  <si>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</si>
  <si>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</si>
  <si>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</si>
  <si>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</si>
  <si>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</si>
  <si>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</si>
  <si>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</si>
  <si>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</si>
  <si>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</si>
  <si>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</si>
  <si>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</si>
  <si>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</si>
  <si>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</si>
  <si>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</si>
  <si>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</si>
  <si>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</si>
  <si>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</si>
  <si>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</si>
  <si>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</si>
  <si>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</si>
  <si>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</si>
  <si>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</si>
  <si>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</si>
  <si>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</si>
  <si>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</si>
  <si>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</si>
  <si>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</si>
  <si>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</si>
  <si>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</si>
  <si>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</si>
  <si>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</si>
  <si>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</si>
  <si>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</si>
  <si>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</si>
  <si>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</si>
  <si>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</si>
  <si>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</si>
  <si>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</si>
  <si>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</si>
  <si>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</si>
  <si>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</si>
  <si>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</si>
  <si>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</si>
  <si>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</si>
  <si>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</si>
  <si>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</si>
  <si>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</si>
  <si>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</si>
  <si>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</si>
  <si>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</si>
  <si>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</si>
  <si>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</si>
  <si>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</si>
  <si>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</si>
  <si>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</si>
  <si>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</si>
  <si>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</si>
  <si>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</si>
  <si>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</si>
  <si>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</si>
  <si>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</si>
  <si>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</si>
  <si>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</si>
  <si>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</si>
  <si>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</si>
  <si>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</si>
  <si>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</si>
  <si>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</si>
  <si>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</si>
  <si>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</si>
  <si>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</si>
  <si>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</si>
  <si>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</si>
  <si>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</si>
  <si>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</si>
  <si>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</si>
  <si>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</si>
  <si>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</si>
  <si>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</si>
  <si>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</si>
  <si>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</si>
  <si>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</si>
  <si>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</si>
  <si>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</si>
  <si>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</si>
  <si>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</si>
  <si>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</si>
  <si>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</si>
  <si>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</si>
  <si>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</si>
  <si>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</si>
  <si>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</si>
  <si>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</si>
  <si>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</si>
  <si>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</si>
  <si>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</si>
  <si>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</si>
  <si>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</si>
  <si>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</si>
  <si>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</si>
  <si>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</si>
  <si>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</si>
  <si>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</si>
  <si>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</si>
  <si>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</si>
  <si>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</si>
  <si>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</si>
  <si>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</si>
  <si>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</si>
  <si>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</si>
  <si>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</si>
  <si>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</si>
  <si>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</si>
  <si>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</si>
  <si>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</si>
  <si>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</si>
  <si>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</si>
  <si>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</si>
  <si>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</si>
  <si>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</si>
  <si>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</si>
  <si>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</si>
  <si>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</si>
  <si>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</si>
  <si>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</si>
  <si>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</si>
  <si>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</si>
  <si>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</si>
  <si>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</si>
  <si>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</si>
  <si>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</si>
  <si>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</si>
  <si>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</si>
  <si>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</si>
  <si>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</si>
  <si>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</si>
  <si>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</si>
  <si>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</si>
  <si>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</si>
  <si>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</si>
  <si>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</si>
  <si>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</si>
  <si>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</si>
  <si>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</si>
  <si>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</si>
  <si>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</si>
  <si>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</si>
  <si>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</si>
  <si>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</si>
  <si>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</si>
  <si>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</si>
  <si>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</si>
  <si>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</si>
  <si>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</si>
  <si>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</si>
  <si>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</si>
  <si>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</si>
  <si>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</si>
  <si>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</si>
  <si>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</si>
  <si>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</si>
  <si>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</si>
  <si>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</si>
  <si>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</si>
  <si>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</si>
  <si>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</si>
  <si>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</si>
  <si>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</si>
  <si>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</si>
  <si>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</si>
  <si>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</si>
  <si>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</si>
  <si>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</si>
  <si>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</si>
  <si>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</si>
  <si>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</si>
  <si>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</si>
  <si>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</si>
  <si>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</si>
  <si>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</si>
  <si>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</si>
  <si>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</si>
  <si>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</si>
  <si>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</si>
  <si>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</si>
  <si>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</si>
  <si>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</si>
  <si>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</si>
  <si>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</si>
  <si>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</si>
  <si>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</si>
  <si>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</si>
  <si>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</si>
  <si>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</si>
  <si>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</si>
  <si>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</si>
  <si>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</si>
  <si>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</si>
  <si>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</si>
  <si>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</si>
  <si>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</si>
  <si>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</si>
  <si>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</si>
  <si>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</si>
  <si>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</si>
  <si>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</si>
  <si>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</si>
  <si>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</si>
  <si>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</si>
  <si>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</si>
  <si>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</si>
  <si>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</si>
  <si>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</si>
  <si>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</si>
  <si>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</si>
  <si>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</si>
  <si>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</si>
  <si>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</si>
  <si>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</si>
  <si>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</si>
  <si>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</si>
  <si>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</si>
  <si>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</si>
  <si>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</si>
  <si>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</si>
  <si>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</si>
  <si>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</si>
  <si>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</si>
  <si>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</si>
  <si>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</si>
  <si>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</si>
  <si>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</si>
  <si>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</si>
  <si>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</si>
  <si>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</si>
  <si>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</si>
  <si>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</si>
  <si>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</si>
  <si>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</si>
  <si>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</si>
  <si>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</si>
  <si>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</si>
  <si>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</si>
  <si>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</si>
  <si>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</si>
  <si>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</si>
  <si>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</si>
  <si>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</si>
  <si>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</si>
  <si>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</si>
  <si>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</si>
  <si>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</si>
  <si>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</si>
  <si>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</si>
  <si>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</si>
  <si>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</si>
  <si>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</si>
  <si>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</si>
  <si>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</si>
  <si>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</si>
  <si>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</si>
  <si>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</si>
  <si>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</si>
  <si>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</si>
  <si>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</si>
  <si>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</si>
  <si>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</si>
  <si>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</si>
  <si>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</si>
  <si>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</si>
  <si>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</si>
  <si>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</si>
  <si>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</si>
  <si>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</si>
  <si>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</si>
  <si>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</si>
  <si>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</si>
  <si>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</si>
  <si>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</si>
  <si>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</si>
  <si>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</si>
  <si>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</si>
  <si>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</si>
  <si>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</si>
  <si>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</si>
  <si>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</si>
  <si>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</si>
  <si>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</si>
  <si>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</si>
  <si>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</si>
  <si>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</si>
  <si>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</si>
  <si>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</si>
  <si>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</si>
  <si>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</si>
  <si>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</si>
  <si>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</si>
  <si>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</si>
  <si>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</si>
  <si>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</si>
  <si>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</si>
  <si>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</si>
  <si>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</si>
  <si>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</si>
  <si>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</si>
  <si>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</si>
  <si>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</si>
  <si>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</si>
  <si>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</si>
  <si>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</si>
  <si>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</si>
  <si>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</si>
  <si>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</si>
  <si>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</si>
  <si>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</si>
  <si>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</si>
  <si>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</si>
  <si>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</si>
  <si>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</si>
  <si>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</si>
  <si>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</si>
  <si>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</si>
  <si>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</si>
  <si>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</si>
  <si>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</si>
  <si>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</si>
  <si>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</si>
  <si>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</si>
  <si>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</si>
  <si>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</si>
  <si>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</si>
  <si>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</si>
  <si>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</si>
  <si>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</si>
  <si>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</si>
  <si>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</si>
  <si>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</si>
  <si>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</si>
  <si>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</si>
  <si>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</si>
  <si>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</si>
  <si>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</si>
  <si>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</si>
  <si>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</si>
  <si>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</si>
  <si>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</si>
  <si>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</si>
  <si>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</si>
  <si>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</si>
  <si>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</si>
  <si>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</si>
  <si>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</si>
  <si>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</si>
  <si>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</si>
  <si>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</si>
  <si>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</si>
  <si>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</si>
  <si>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</si>
  <si>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</si>
  <si>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</si>
  <si>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</si>
  <si>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</si>
  <si>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</si>
  <si>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</si>
  <si>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</si>
  <si>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</si>
  <si>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</si>
  <si>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</si>
  <si>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</si>
  <si>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</si>
  <si>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</si>
  <si>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</si>
  <si>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</si>
  <si>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</si>
  <si>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</si>
  <si>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</si>
  <si>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</si>
  <si>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</si>
  <si>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</si>
  <si>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</si>
  <si>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</si>
  <si>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</si>
  <si>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</si>
  <si>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</si>
  <si>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</si>
  <si>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</si>
  <si>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</si>
  <si>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</si>
  <si>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</si>
  <si>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</si>
  <si>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</si>
  <si>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</si>
  <si>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</si>
  <si>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</si>
  <si>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</si>
  <si>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</si>
  <si>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</si>
  <si>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</si>
  <si>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</si>
  <si>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</si>
  <si>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</si>
  <si>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</si>
  <si>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</si>
  <si>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</si>
  <si>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</si>
  <si>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</si>
  <si>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</si>
  <si>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</si>
  <si>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</si>
  <si>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</si>
  <si>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</si>
  <si>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</si>
  <si>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</si>
  <si>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</si>
  <si>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</si>
  <si>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</si>
  <si>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</si>
  <si>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</si>
  <si>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</si>
  <si>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</si>
  <si>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</si>
  <si>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</si>
  <si>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</si>
  <si>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</si>
  <si>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</si>
  <si>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</si>
  <si>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</si>
  <si>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</si>
  <si>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</si>
  <si>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</si>
  <si>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</si>
  <si>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</si>
  <si>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</si>
  <si>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</si>
  <si>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</si>
  <si>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</si>
  <si>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</si>
  <si>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</si>
  <si>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</si>
  <si>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</si>
  <si>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</si>
  <si>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</si>
  <si>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</si>
  <si>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</si>
  <si>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</si>
  <si>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</si>
  <si>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</si>
  <si>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</si>
  <si>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</si>
  <si>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</si>
  <si>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</si>
  <si>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</si>
  <si>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</si>
  <si>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</si>
  <si>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</si>
  <si>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</si>
  <si>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</si>
  <si>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</si>
  <si>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</si>
  <si>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</si>
  <si>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</si>
  <si>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</si>
  <si>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</si>
  <si>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</si>
  <si>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</si>
  <si>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</si>
  <si>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</si>
  <si>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</si>
  <si>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</si>
  <si>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</si>
  <si>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</si>
  <si>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</si>
  <si>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</si>
  <si>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</si>
  <si>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</si>
  <si>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</si>
  <si>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</si>
  <si>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</si>
  <si>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</si>
  <si>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</si>
  <si>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</si>
  <si>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</si>
  <si>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</si>
  <si>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</si>
  <si>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</si>
  <si>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</si>
  <si>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</si>
  <si>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</si>
  <si>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</si>
  <si>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</si>
  <si>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</si>
  <si>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</si>
  <si>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</si>
  <si>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</si>
  <si>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</si>
  <si>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</si>
  <si>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</si>
  <si>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</si>
  <si>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</si>
  <si>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</si>
  <si>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</si>
  <si>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</si>
  <si>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</si>
  <si>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</si>
  <si>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</si>
  <si>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</si>
  <si>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</si>
  <si>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</si>
  <si>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</si>
  <si>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</si>
  <si>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</si>
  <si>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</si>
  <si>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</si>
  <si>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</si>
  <si>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</si>
  <si>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</si>
  <si>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</si>
  <si>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</si>
  <si>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</si>
  <si>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</si>
  <si>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</si>
  <si>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</si>
  <si>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</si>
  <si>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</si>
  <si>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</si>
  <si>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</si>
  <si>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</si>
  <si>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</si>
  <si>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</si>
  <si>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</si>
  <si>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</si>
  <si>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</si>
  <si>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</si>
  <si>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</si>
  <si>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</si>
  <si>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</si>
  <si>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</si>
  <si>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</si>
  <si>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</si>
  <si>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</si>
  <si>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</si>
  <si>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</si>
  <si>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</si>
  <si>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</si>
  <si>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</si>
  <si>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</si>
  <si>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</si>
  <si>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</si>
  <si>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</si>
  <si>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</si>
  <si>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</si>
  <si>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</si>
  <si>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</si>
  <si>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</si>
  <si>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</si>
  <si>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</si>
  <si>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</si>
  <si>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</si>
  <si>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</si>
  <si>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</si>
  <si>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</si>
  <si>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</si>
  <si>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</si>
  <si>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</si>
  <si>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</si>
  <si>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</si>
  <si>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</si>
  <si>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</si>
  <si>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</si>
  <si>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</si>
  <si>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</si>
  <si>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</si>
  <si>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</si>
  <si>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</si>
  <si>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</si>
  <si>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</si>
  <si>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</si>
  <si>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</si>
  <si>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</si>
  <si>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</si>
  <si>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</si>
  <si>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</si>
  <si>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</si>
  <si>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</si>
  <si>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</si>
  <si>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</si>
  <si>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</si>
  <si>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</si>
  <si>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</si>
  <si>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</si>
  <si>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</si>
  <si>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</si>
  <si>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</si>
  <si>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</si>
  <si>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</si>
  <si>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</si>
  <si>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</si>
  <si>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</si>
  <si>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</si>
  <si>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</si>
  <si>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</si>
  <si>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</si>
  <si>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</si>
  <si>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</si>
  <si>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</si>
  <si>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</si>
  <si>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</si>
  <si>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</si>
  <si>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</si>
  <si>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</si>
  <si>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</si>
  <si>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</si>
  <si>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</si>
  <si>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</si>
  <si>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</si>
  <si>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</si>
  <si>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</si>
  <si>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</si>
  <si>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</si>
  <si>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</si>
  <si>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</si>
  <si>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</si>
  <si>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</si>
  <si>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</si>
  <si>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</si>
  <si>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</si>
  <si>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</si>
  <si>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</si>
  <si>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</si>
  <si>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</si>
  <si>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</si>
  <si>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</si>
  <si>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</si>
  <si>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</si>
  <si>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</si>
  <si>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</si>
  <si>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</si>
  <si>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</si>
  <si>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</si>
  <si>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</si>
  <si>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</si>
  <si>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</si>
  <si>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</si>
  <si>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</si>
  <si>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</si>
  <si>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</si>
  <si>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</si>
  <si>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</si>
  <si>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</si>
  <si>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</si>
  <si>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</si>
  <si>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</si>
  <si>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</si>
  <si>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</si>
  <si>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</si>
  <si>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</si>
  <si>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</si>
  <si>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</si>
  <si>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</si>
  <si>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</si>
  <si>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</si>
  <si>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</si>
  <si>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</si>
  <si>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</si>
  <si>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</si>
  <si>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</si>
  <si>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</si>
  <si>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</si>
  <si>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</si>
  <si>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</si>
  <si>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</si>
  <si>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</si>
  <si>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</si>
  <si>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</si>
  <si>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</si>
  <si>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</si>
  <si>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</si>
  <si>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</si>
  <si>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</si>
  <si>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</si>
  <si>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</si>
  <si>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</si>
  <si>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</si>
  <si>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</si>
  <si>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</si>
  <si>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</si>
  <si>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</si>
  <si>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</si>
  <si>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</si>
  <si>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</si>
  <si>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</si>
  <si>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</si>
  <si>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</si>
  <si>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</si>
  <si>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</si>
  <si>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</si>
  <si>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</si>
  <si>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</si>
  <si>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</si>
  <si>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</si>
  <si>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</si>
  <si>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</si>
  <si>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</si>
  <si>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</si>
  <si>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</si>
  <si>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</si>
  <si>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</si>
  <si>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</si>
  <si>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</si>
  <si>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</si>
  <si>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</si>
  <si>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</si>
  <si>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</si>
  <si>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</si>
  <si>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</si>
  <si>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</si>
  <si>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</si>
  <si>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</si>
  <si>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</si>
  <si>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</si>
  <si>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</si>
  <si>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</si>
  <si>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</si>
  <si>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</si>
  <si>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</si>
  <si>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</si>
  <si>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</si>
  <si>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</si>
  <si>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</si>
  <si>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</si>
  <si>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</si>
  <si>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</si>
  <si>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</si>
  <si>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</si>
  <si>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</si>
  <si>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</si>
  <si>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</si>
  <si>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</si>
  <si>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</si>
  <si>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</si>
  <si>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</si>
  <si>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</si>
  <si>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</si>
  <si>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</si>
  <si>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</si>
  <si>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</si>
  <si>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</si>
  <si>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</si>
  <si>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</si>
  <si>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</si>
  <si>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</si>
  <si>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</si>
  <si>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</si>
  <si>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</si>
  <si>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</si>
  <si>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</si>
  <si>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</si>
  <si>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</si>
  <si>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</si>
  <si>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</si>
  <si>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</si>
  <si>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</si>
  <si>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</si>
  <si>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</si>
  <si>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</si>
  <si>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</si>
  <si>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</si>
  <si>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</si>
  <si>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</si>
  <si>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</si>
  <si>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</si>
  <si>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</si>
  <si>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</si>
  <si>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</si>
  <si>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</si>
  <si>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</si>
  <si>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</si>
  <si>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</si>
  <si>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</si>
  <si>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</si>
  <si>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</si>
  <si>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</si>
  <si>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</si>
  <si>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</si>
  <si>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</si>
  <si>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</si>
  <si>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</si>
  <si>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</si>
  <si>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</si>
  <si>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</si>
  <si>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</si>
  <si>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</si>
  <si>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</si>
  <si>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</si>
  <si>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</si>
  <si>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</si>
  <si>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</si>
  <si>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</si>
  <si>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</si>
  <si>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</si>
  <si>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</si>
  <si>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</si>
  <si>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</si>
  <si>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</si>
  <si>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</si>
  <si>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</si>
  <si>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</si>
  <si>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</si>
  <si>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</si>
  <si>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</si>
  <si>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</si>
  <si>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</si>
  <si>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</si>
  <si>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</si>
  <si>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</si>
  <si>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</si>
  <si>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</si>
  <si>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</si>
  <si>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</si>
  <si>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</si>
  <si>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</si>
  <si>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</si>
  <si>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</si>
  <si>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</si>
  <si>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</si>
  <si>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</si>
  <si>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</si>
  <si>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</si>
  <si>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</si>
  <si>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</si>
  <si>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</si>
  <si>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</si>
  <si>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</si>
  <si>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</si>
  <si>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</si>
  <si>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</si>
  <si>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</si>
  <si>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</si>
  <si>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</si>
  <si>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</si>
  <si>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</si>
  <si>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</si>
  <si>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</si>
  <si>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</si>
  <si>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</si>
  <si>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</si>
  <si>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</si>
  <si>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</si>
  <si>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</si>
  <si>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</si>
  <si>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</si>
  <si>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</si>
  <si>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</si>
  <si>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</si>
  <si>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</si>
  <si>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</si>
  <si>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</si>
  <si>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</si>
  <si>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</si>
  <si>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</si>
  <si>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</si>
  <si>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</si>
  <si>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</si>
  <si>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</si>
  <si>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</si>
  <si>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</si>
  <si>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</si>
  <si>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</si>
  <si>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</si>
  <si>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</si>
  <si>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</si>
  <si>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</si>
  <si>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</si>
  <si>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</si>
  <si>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</si>
  <si>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</si>
  <si>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</si>
  <si>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</si>
  <si>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</si>
  <si>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</si>
  <si>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</si>
  <si>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</si>
  <si>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</si>
  <si>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</si>
  <si>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</si>
  <si>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</si>
  <si>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</si>
  <si>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</si>
  <si>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</si>
  <si>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</si>
  <si>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</si>
  <si>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</si>
  <si>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</si>
  <si>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</si>
  <si>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</si>
  <si>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</si>
  <si>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</si>
  <si>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</si>
  <si>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</si>
  <si>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</si>
  <si>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</si>
  <si>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</si>
  <si>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</si>
  <si>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</si>
  <si>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</si>
  <si>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</si>
  <si>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</si>
  <si>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</si>
  <si>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</si>
  <si>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</si>
  <si>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</si>
  <si>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</si>
  <si>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</si>
  <si>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</si>
  <si>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</si>
  <si>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</si>
  <si>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</si>
  <si>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</si>
  <si>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</si>
  <si>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</si>
  <si>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</si>
  <si>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</si>
  <si>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</si>
  <si>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</si>
  <si>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</si>
  <si>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</si>
  <si>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</si>
  <si>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</si>
  <si>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</si>
  <si>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</si>
  <si>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</si>
  <si>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</si>
  <si>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</si>
  <si>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</si>
  <si>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</si>
  <si>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</si>
  <si>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</si>
  <si>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</si>
  <si>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</si>
  <si>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</si>
  <si>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</si>
  <si>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</si>
  <si>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</si>
  <si>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</si>
  <si>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</si>
  <si>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</si>
  <si>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</si>
  <si>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</si>
  <si>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</si>
  <si>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</si>
  <si>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</si>
  <si>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</si>
  <si>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</si>
  <si>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</si>
  <si>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</si>
  <si>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</si>
  <si>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</si>
  <si>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</si>
  <si>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</si>
  <si>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</si>
  <si>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</si>
  <si>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</si>
  <si>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</si>
  <si>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</si>
  <si>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</si>
  <si>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</si>
  <si>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</si>
  <si>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</si>
  <si>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</si>
  <si>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</si>
  <si>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</si>
  <si>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</si>
  <si>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</si>
  <si>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</si>
  <si>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</si>
  <si>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</si>
  <si>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</si>
  <si>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</si>
  <si>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</si>
  <si>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</si>
  <si>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</si>
  <si>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</si>
  <si>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</si>
  <si>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</si>
  <si>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</si>
  <si>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</si>
  <si>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</si>
  <si>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</si>
  <si>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</si>
  <si>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</si>
  <si>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</si>
  <si>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</si>
  <si>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</si>
  <si>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</si>
  <si>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</si>
  <si>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</si>
  <si>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</si>
  <si>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</si>
  <si>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</si>
  <si>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</si>
  <si>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</si>
  <si>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</si>
  <si>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</si>
  <si>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</si>
  <si>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</si>
  <si>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</si>
  <si>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</si>
  <si>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</si>
  <si>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</si>
  <si>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</si>
  <si>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</si>
  <si>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</si>
  <si>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</si>
  <si>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</si>
  <si>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</si>
  <si>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</si>
  <si>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</si>
  <si>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</si>
  <si>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</si>
  <si>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</si>
  <si>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</si>
  <si>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</si>
  <si>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</si>
  <si>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</si>
  <si>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</si>
  <si>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</si>
  <si>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</si>
  <si>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</si>
  <si>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</si>
  <si>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</si>
  <si>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</si>
  <si>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</si>
  <si>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</si>
  <si>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</si>
  <si>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</si>
  <si>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</si>
  <si>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</si>
  <si>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</si>
  <si>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</si>
  <si>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</si>
  <si>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</si>
  <si>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</si>
  <si>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</si>
  <si>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</si>
  <si>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</si>
  <si>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</si>
  <si>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</si>
  <si>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</si>
  <si>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</si>
  <si>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</si>
  <si>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</si>
  <si>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</si>
  <si>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</si>
  <si>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</si>
  <si>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</si>
  <si>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</si>
  <si>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</si>
  <si>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</si>
  <si>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</si>
  <si>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</si>
  <si>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</si>
  <si>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</si>
  <si>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</si>
  <si>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</si>
  <si>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</si>
  <si>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</si>
  <si>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</si>
  <si>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</si>
  <si>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</si>
  <si>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</si>
  <si>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</si>
  <si>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</si>
  <si>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</si>
  <si>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</si>
  <si>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</si>
  <si>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</si>
  <si>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</si>
  <si>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</si>
  <si>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</si>
  <si>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</si>
  <si>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</si>
  <si>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</si>
  <si>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</si>
  <si>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</si>
  <si>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</si>
  <si>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</si>
  <si>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</si>
  <si>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</si>
  <si>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</si>
  <si>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</si>
  <si>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</si>
  <si>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</si>
  <si>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</si>
  <si>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</si>
  <si>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</si>
  <si>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</si>
  <si>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</si>
  <si>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</si>
  <si>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</si>
  <si>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</si>
  <si>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</si>
  <si>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</si>
  <si>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</si>
  <si>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</si>
  <si>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</si>
  <si>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</si>
  <si>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</si>
  <si>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</si>
  <si>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</si>
  <si>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</si>
  <si>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</si>
  <si>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</si>
  <si>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</si>
  <si>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</si>
  <si>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</si>
  <si>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</si>
  <si>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</si>
  <si>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</si>
  <si>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</si>
  <si>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</si>
  <si>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</si>
  <si>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</si>
  <si>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</si>
  <si>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</si>
  <si>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</si>
  <si>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</si>
  <si>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</si>
  <si>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</si>
  <si>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</si>
  <si>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</si>
  <si>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</si>
  <si>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</si>
  <si>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</si>
  <si>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</si>
  <si>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</si>
  <si>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</si>
  <si>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</si>
  <si>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</si>
  <si>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</si>
  <si>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</si>
  <si>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</si>
  <si>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</si>
  <si>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</si>
  <si>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</si>
  <si>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</si>
  <si>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</si>
  <si>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</si>
  <si>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</si>
  <si>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</si>
  <si>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</si>
  <si>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</si>
  <si>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</si>
  <si>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</si>
  <si>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</si>
  <si>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</si>
  <si>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</si>
  <si>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</si>
  <si>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</si>
  <si>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</si>
  <si>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</si>
  <si>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</si>
  <si>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</si>
  <si>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</si>
  <si>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</si>
  <si>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</si>
  <si>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</si>
  <si>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</si>
  <si>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</si>
  <si>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</si>
  <si>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</si>
  <si>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</si>
  <si>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</si>
  <si>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</si>
  <si>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</si>
  <si>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</si>
  <si>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</si>
  <si>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</si>
  <si>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</si>
  <si>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</si>
  <si>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</si>
  <si>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</si>
  <si>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</si>
  <si>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</si>
  <si>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</si>
  <si>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</si>
  <si>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</si>
  <si>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</si>
  <si>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</si>
  <si>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</si>
  <si>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</si>
  <si>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</si>
  <si>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</si>
  <si>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</si>
  <si>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</si>
  <si>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</si>
  <si>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</si>
  <si>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</si>
  <si>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</si>
  <si>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</si>
  <si>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</si>
  <si>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</si>
  <si>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</si>
  <si>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</si>
  <si>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</si>
  <si>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</si>
  <si>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</si>
  <si>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</si>
  <si>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</si>
  <si>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</si>
  <si>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</si>
  <si>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</si>
  <si>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</si>
  <si>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</si>
  <si>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</si>
  <si>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</si>
  <si>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</si>
  <si>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</si>
  <si>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</si>
  <si>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</si>
  <si>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</si>
  <si>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</si>
  <si>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</si>
  <si>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</si>
  <si>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</si>
  <si>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</si>
  <si>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</si>
  <si>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</si>
  <si>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</si>
  <si>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</si>
  <si>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</si>
  <si>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</si>
  <si>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</si>
  <si>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</si>
  <si>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</si>
  <si>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</si>
  <si>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</si>
  <si>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</si>
  <si>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</si>
  <si>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</si>
  <si>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</si>
  <si>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</si>
  <si>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</si>
  <si>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</si>
  <si>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</si>
  <si>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</si>
  <si>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</si>
  <si>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</si>
  <si>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</si>
  <si>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</si>
  <si>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</si>
  <si>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</si>
  <si>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</si>
  <si>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</si>
  <si>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</si>
  <si>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</si>
  <si>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</si>
  <si>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</si>
  <si>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</si>
  <si>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</si>
  <si>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</si>
  <si>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</si>
  <si>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</si>
  <si>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</si>
  <si>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</si>
  <si>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</si>
  <si>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</si>
  <si>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</si>
  <si>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</si>
  <si>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</si>
  <si>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</si>
  <si>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</si>
  <si>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</si>
  <si>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</si>
  <si>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</si>
  <si>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</si>
  <si>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</si>
  <si>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</si>
  <si>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</si>
  <si>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</si>
  <si>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</si>
  <si>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</si>
  <si>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</si>
  <si>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</si>
  <si>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</si>
  <si>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</si>
  <si>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</si>
  <si>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</si>
  <si>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</si>
  <si>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</si>
  <si>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</si>
  <si>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</si>
  <si>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</si>
  <si>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</si>
  <si>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</si>
  <si>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</si>
  <si>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</si>
  <si>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</si>
  <si>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</si>
  <si>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</si>
  <si>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</si>
  <si>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</si>
  <si>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</si>
  <si>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</si>
  <si>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</si>
  <si>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</si>
  <si>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</si>
  <si>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</si>
  <si>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</si>
  <si>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</si>
  <si>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</si>
  <si>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</si>
  <si>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</si>
  <si>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</si>
  <si>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</si>
  <si>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</si>
  <si>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</si>
  <si>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</si>
  <si>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</si>
  <si>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</si>
  <si>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</si>
  <si>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</si>
  <si>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</si>
  <si>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</si>
  <si>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</si>
  <si>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</si>
  <si>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</si>
  <si>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</si>
  <si>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</si>
  <si>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</si>
  <si>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</si>
  <si>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</si>
  <si>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</si>
  <si>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</si>
  <si>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</si>
  <si>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</si>
  <si>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</si>
  <si>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</si>
  <si>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</si>
  <si>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</si>
  <si>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</si>
  <si>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</si>
  <si>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</si>
  <si>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</si>
  <si>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</si>
  <si>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</si>
  <si>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</si>
  <si>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</si>
  <si>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</si>
  <si>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</si>
  <si>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</si>
  <si>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</si>
  <si>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</si>
  <si>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</si>
  <si>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</si>
  <si>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</si>
  <si>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</si>
  <si>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</si>
  <si>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</si>
  <si>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</si>
  <si>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</si>
  <si>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</si>
  <si>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</si>
  <si>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</si>
  <si>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</si>
  <si>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</si>
  <si>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</si>
  <si>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</si>
  <si>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</si>
  <si>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</si>
  <si>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</si>
  <si>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</si>
  <si>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</si>
  <si>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</si>
  <si>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</si>
  <si>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</si>
  <si>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</si>
  <si>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</si>
  <si>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</si>
  <si>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</si>
  <si>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</si>
  <si>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</si>
  <si>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</si>
  <si>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</si>
  <si>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</si>
  <si>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</si>
  <si>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</si>
  <si>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</si>
  <si>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</si>
  <si>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</si>
  <si>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</si>
  <si>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</si>
  <si>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</si>
  <si>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</si>
  <si>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</si>
  <si>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</si>
  <si>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</si>
  <si>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</si>
  <si>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</si>
  <si>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</si>
  <si>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</si>
  <si>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</si>
  <si>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</si>
  <si>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</si>
  <si>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</si>
  <si>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</si>
  <si>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</si>
  <si>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</si>
  <si>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</si>
  <si>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</si>
  <si>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</si>
  <si>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</si>
  <si>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</si>
  <si>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</si>
  <si>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</si>
  <si>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</si>
  <si>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</si>
  <si>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</si>
  <si>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</si>
  <si>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</si>
  <si>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</si>
  <si>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</si>
  <si>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</si>
  <si>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</si>
  <si>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</si>
  <si>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</si>
  <si>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</si>
  <si>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</si>
  <si>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</si>
  <si>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</si>
  <si>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</si>
  <si>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</si>
  <si>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</si>
  <si>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</si>
  <si>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</si>
  <si>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</si>
  <si>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</si>
  <si>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</si>
  <si>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</si>
  <si>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</si>
  <si>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</si>
  <si>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</si>
  <si>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</si>
  <si>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</si>
  <si>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</si>
  <si>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</si>
  <si>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</si>
  <si>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</si>
  <si>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</si>
  <si>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</si>
  <si>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</si>
  <si>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</si>
  <si>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</si>
  <si>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</si>
  <si>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</si>
  <si>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</si>
  <si>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</si>
  <si>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</si>
  <si>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</si>
  <si>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</si>
  <si>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</si>
  <si>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</si>
  <si>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</si>
  <si>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</si>
  <si>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</si>
  <si>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</si>
  <si>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</si>
  <si>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</si>
  <si>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</si>
  <si>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</si>
  <si>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</si>
  <si>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</si>
  <si>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</si>
  <si>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</si>
  <si>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</si>
  <si>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</si>
  <si>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</si>
  <si>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</si>
  <si>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</si>
  <si>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</si>
  <si>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</si>
  <si>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</si>
  <si>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</si>
  <si>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</si>
  <si>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</si>
  <si>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</si>
  <si>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</si>
  <si>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</si>
  <si>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</si>
  <si>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</si>
  <si>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</si>
  <si>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</si>
  <si>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</si>
  <si>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</si>
  <si>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</si>
  <si>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</si>
  <si>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</si>
  <si>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</si>
  <si>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</si>
  <si>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</si>
  <si>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</si>
  <si>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</si>
  <si>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</si>
  <si>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</si>
  <si>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</si>
  <si>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</si>
  <si>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</si>
  <si>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</si>
  <si>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</si>
  <si>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</si>
  <si>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</si>
  <si>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</si>
  <si>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</si>
  <si>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</si>
  <si>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</si>
  <si>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</si>
  <si>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</si>
  <si>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</si>
  <si>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</si>
  <si>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</si>
  <si>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</si>
  <si>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</si>
  <si>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</si>
  <si>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</si>
  <si>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</si>
  <si>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</si>
  <si>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</si>
  <si>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</si>
  <si>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</si>
  <si>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</si>
  <si>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</si>
  <si>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</si>
  <si>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</si>
  <si>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</si>
  <si>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</si>
  <si>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</si>
  <si>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</si>
  <si>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</si>
  <si>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</si>
  <si>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</si>
  <si>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</si>
  <si>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</si>
  <si>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</si>
  <si>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</si>
  <si>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</si>
  <si>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</si>
  <si>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</si>
  <si>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</si>
  <si>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</si>
  <si>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</si>
  <si>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</si>
  <si>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</si>
  <si>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</si>
  <si>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</si>
  <si>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</si>
  <si>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</si>
  <si>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</si>
  <si>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</si>
  <si>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</si>
  <si>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</si>
  <si>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</si>
  <si>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</si>
  <si>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</si>
  <si>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</si>
  <si>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</si>
  <si>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</si>
  <si>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</si>
  <si>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</si>
  <si>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</si>
  <si>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</si>
  <si>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</si>
  <si>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</si>
  <si>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</si>
  <si>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</si>
  <si>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</si>
  <si>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</si>
  <si>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</si>
  <si>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</si>
  <si>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</si>
  <si>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</si>
  <si>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</si>
  <si>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</si>
  <si>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</si>
  <si>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</si>
  <si>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</si>
  <si>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</si>
  <si>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</si>
  <si>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</si>
  <si>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</si>
  <si>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</si>
  <si>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</si>
  <si>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</si>
  <si>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</si>
  <si>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</si>
  <si>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</si>
  <si>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</si>
  <si>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</si>
  <si>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</si>
  <si>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</si>
  <si>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</si>
  <si>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</si>
  <si>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</si>
  <si>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</si>
  <si>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</si>
  <si>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</si>
  <si>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</si>
  <si>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</si>
  <si>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</si>
  <si>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</si>
  <si>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</si>
  <si>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</si>
  <si>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</si>
  <si>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</si>
  <si>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</si>
  <si>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</si>
  <si>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</si>
  <si>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</si>
  <si>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</si>
  <si>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</si>
  <si>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</si>
  <si>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</si>
  <si>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</si>
  <si>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</si>
  <si>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</si>
  <si>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</si>
  <si>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</si>
  <si>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</si>
  <si>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</si>
  <si>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</si>
  <si>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</si>
  <si>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</si>
  <si>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</si>
  <si>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</si>
  <si>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</si>
  <si>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</si>
  <si>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</si>
  <si>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</si>
  <si>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</si>
  <si>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</si>
  <si>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</si>
  <si>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</si>
  <si>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</si>
  <si>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</si>
  <si>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</si>
  <si>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</si>
  <si>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</si>
  <si>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</si>
  <si>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</si>
  <si>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</si>
  <si>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</si>
  <si>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</si>
  <si>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</si>
  <si>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</si>
  <si>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</si>
  <si>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</si>
  <si>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</si>
  <si>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</si>
  <si>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</si>
  <si>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</si>
  <si>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</si>
  <si>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</si>
  <si>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</si>
  <si>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</si>
  <si>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</si>
  <si>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</si>
  <si>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</si>
  <si>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</si>
  <si>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</si>
  <si>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</si>
  <si>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</si>
  <si>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</si>
  <si>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</si>
  <si>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</si>
  <si>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</si>
  <si>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</si>
  <si>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</si>
  <si>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</si>
  <si>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</si>
  <si>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</si>
  <si>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</si>
  <si>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</si>
  <si>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</si>
  <si>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</si>
  <si>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</si>
  <si>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</si>
  <si>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</si>
  <si>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</si>
  <si>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</si>
  <si>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</si>
  <si>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</si>
  <si>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</si>
  <si>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</si>
  <si>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</si>
  <si>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</si>
  <si>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</si>
  <si>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</si>
  <si>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</si>
  <si>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</si>
  <si>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</si>
  <si>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</si>
  <si>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</si>
  <si>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</si>
  <si>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</si>
  <si>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</si>
  <si>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</si>
  <si>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</si>
  <si>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</si>
  <si>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</si>
  <si>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</si>
  <si>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</si>
  <si>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</si>
  <si>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</si>
  <si>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</si>
  <si>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</si>
  <si>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</si>
  <si>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</si>
  <si>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</si>
  <si>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</si>
  <si>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</si>
  <si>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</si>
  <si>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</si>
  <si>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</si>
  <si>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</si>
  <si>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</si>
  <si>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</si>
  <si>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</si>
  <si>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</si>
  <si>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</si>
  <si>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</si>
  <si>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</si>
  <si>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</si>
  <si>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</si>
  <si>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</si>
  <si>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</si>
  <si>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</si>
  <si>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</si>
  <si>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</si>
  <si>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</si>
  <si>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</si>
  <si>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</si>
  <si>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</si>
  <si>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</si>
  <si>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</si>
  <si>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</si>
  <si>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</si>
  <si>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</si>
  <si>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</si>
  <si>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</si>
  <si>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</si>
  <si>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</si>
  <si>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</si>
  <si>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</si>
  <si>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</si>
  <si>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</si>
  <si>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</si>
  <si>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</si>
  <si>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</si>
  <si>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</si>
  <si>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</si>
  <si>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</si>
  <si>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</si>
  <si>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</si>
  <si>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</si>
  <si>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</si>
  <si>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</si>
  <si>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</si>
  <si>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</si>
  <si>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</si>
  <si>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</si>
  <si>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</si>
  <si>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</si>
  <si>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</si>
  <si>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</si>
  <si>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</si>
  <si>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</si>
  <si>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</si>
  <si>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</si>
  <si>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</si>
  <si>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</si>
  <si>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</si>
  <si>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</si>
  <si>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</si>
  <si>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</si>
  <si>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</si>
  <si>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</si>
  <si>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</si>
  <si>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</si>
  <si>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</si>
  <si>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</si>
  <si>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</si>
  <si>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</si>
  <si>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</si>
  <si>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</si>
  <si>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</si>
  <si>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</si>
  <si>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</si>
  <si>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</si>
  <si>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</si>
  <si>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</si>
  <si>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</si>
  <si>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</si>
  <si>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</si>
  <si>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</si>
  <si>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</si>
  <si>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</si>
  <si>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</si>
  <si>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</si>
  <si>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</si>
  <si>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</si>
  <si>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</si>
  <si>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</si>
  <si>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</si>
  <si>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</si>
  <si>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</si>
  <si>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</si>
  <si>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</si>
  <si>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</si>
  <si>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</si>
  <si>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</si>
  <si>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</si>
  <si>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</si>
  <si>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</si>
  <si>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</si>
  <si>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</si>
  <si>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</si>
  <si>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</si>
  <si>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</si>
  <si>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</si>
  <si>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</si>
  <si>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</si>
  <si>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</si>
  <si>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</si>
  <si>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</si>
  <si>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</si>
  <si>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</si>
  <si>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</si>
  <si>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</si>
  <si>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</si>
  <si>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</si>
  <si>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</si>
  <si>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</si>
  <si>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</si>
  <si>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</si>
  <si>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</si>
  <si>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</si>
  <si>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</si>
  <si>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</si>
  <si>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</si>
  <si>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</si>
  <si>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</si>
  <si>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</si>
  <si>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</si>
  <si>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</si>
  <si>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</si>
  <si>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</si>
  <si>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</si>
  <si>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</si>
  <si>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</si>
  <si>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</si>
  <si>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</si>
  <si>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</si>
  <si>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</si>
  <si>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</si>
  <si>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</si>
  <si>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</si>
  <si>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</si>
  <si>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</si>
  <si>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</si>
  <si>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</si>
  <si>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</si>
  <si>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</si>
  <si>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</si>
  <si>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</si>
  <si>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</si>
  <si>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</si>
  <si>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</si>
  <si>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</si>
  <si>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</si>
  <si>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</si>
  <si>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</si>
  <si>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</si>
  <si>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</si>
  <si>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</si>
  <si>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</si>
  <si>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</si>
  <si>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</si>
  <si>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</si>
  <si>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</si>
  <si>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</si>
  <si>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</si>
  <si>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</si>
  <si>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</si>
  <si>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</si>
  <si>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</si>
  <si>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</si>
  <si>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</si>
  <si>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</si>
  <si>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</si>
  <si>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</si>
  <si>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</si>
  <si>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</si>
  <si>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</si>
  <si>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</si>
  <si>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</si>
  <si>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</si>
  <si>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</si>
  <si>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</si>
  <si>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</si>
  <si>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</si>
  <si>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</si>
  <si>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</si>
  <si>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</si>
  <si>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</si>
  <si>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</si>
  <si>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</si>
  <si>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</si>
  <si>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</si>
  <si>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</si>
  <si>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</si>
  <si>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</si>
  <si>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</si>
  <si>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</si>
  <si>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</si>
  <si>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</si>
  <si>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</si>
  <si>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</si>
  <si>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</si>
  <si>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</si>
  <si>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</si>
  <si>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</si>
  <si>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</si>
  <si>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</si>
  <si>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</si>
  <si>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</si>
  <si>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</si>
  <si>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</si>
  <si>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</si>
  <si>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</si>
  <si>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</si>
  <si>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</si>
  <si>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</si>
  <si>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</si>
  <si>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</si>
  <si>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</si>
  <si>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</si>
  <si>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</si>
  <si>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</si>
  <si>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</si>
  <si>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</si>
  <si>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</si>
  <si>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</si>
  <si>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</si>
  <si>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</si>
  <si>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</si>
  <si>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</si>
  <si>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</si>
  <si>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</si>
  <si>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</si>
  <si>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</si>
  <si>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</si>
  <si>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</si>
  <si>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</si>
  <si>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</si>
  <si>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</si>
  <si>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</si>
  <si>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</si>
  <si>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</si>
  <si>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</si>
  <si>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</si>
  <si>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</si>
  <si>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</si>
  <si>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</si>
  <si>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</si>
  <si>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</si>
  <si>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</si>
  <si>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</si>
  <si>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</si>
  <si>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</si>
  <si>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</si>
  <si>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</si>
  <si>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</si>
  <si>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</si>
  <si>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</si>
  <si>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</si>
  <si>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</si>
  <si>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</si>
  <si>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</si>
  <si>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</si>
  <si>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</si>
  <si>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</si>
  <si>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</si>
  <si>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</si>
  <si>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</si>
  <si>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</si>
  <si>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</si>
  <si>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</si>
  <si>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</si>
  <si>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</si>
  <si>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</si>
  <si>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</si>
  <si>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</si>
  <si>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</si>
  <si>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</si>
  <si>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</si>
  <si>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</si>
  <si>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</si>
  <si>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</si>
  <si>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</si>
  <si>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</si>
  <si>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</si>
  <si>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</si>
  <si>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</si>
  <si>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</si>
  <si>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</si>
  <si>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</si>
  <si>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</si>
  <si>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</si>
  <si>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</si>
  <si>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</si>
  <si>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</si>
  <si>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</si>
  <si>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</si>
  <si>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</si>
  <si>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</si>
  <si>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</si>
  <si>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</si>
  <si>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</si>
  <si>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</si>
  <si>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</si>
  <si>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</si>
  <si>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</si>
  <si>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</si>
  <si>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</si>
  <si>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</si>
  <si>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</si>
  <si>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</si>
  <si>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</si>
  <si>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</si>
  <si>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</si>
  <si>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</si>
  <si>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</si>
  <si>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</si>
  <si>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</si>
  <si>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</si>
  <si>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</si>
  <si>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</si>
  <si>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</si>
  <si>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</si>
  <si>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</si>
  <si>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</si>
  <si>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</si>
  <si>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</si>
  <si>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</si>
  <si>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</si>
  <si>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</si>
  <si>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</si>
  <si>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</si>
  <si>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</si>
  <si>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</si>
  <si>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</si>
  <si>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</si>
  <si>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</si>
  <si>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</si>
  <si>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</si>
  <si>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</si>
  <si>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</si>
  <si>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</si>
  <si>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</si>
  <si>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</si>
  <si>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</si>
  <si>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</si>
  <si>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</si>
  <si>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</si>
  <si>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</si>
  <si>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</si>
  <si>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</si>
  <si>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</si>
  <si>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</si>
  <si>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</si>
  <si>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</si>
  <si>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</si>
  <si>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</si>
  <si>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</si>
  <si>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</si>
  <si>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</si>
  <si>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</si>
  <si>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</si>
  <si>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</si>
  <si>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</si>
  <si>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</si>
  <si>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</si>
  <si>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</si>
  <si>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</si>
  <si>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</si>
  <si>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</si>
  <si>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</si>
  <si>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</si>
  <si>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</si>
  <si>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</si>
  <si>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</si>
  <si>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</si>
  <si>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</si>
  <si>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</si>
  <si>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</si>
  <si>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</si>
  <si>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</si>
  <si>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</si>
  <si>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</si>
  <si>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</si>
  <si>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</si>
  <si>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</si>
  <si>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</si>
  <si>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</si>
  <si>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</si>
  <si>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</si>
  <si>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</si>
  <si>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</si>
  <si>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</si>
  <si>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</si>
  <si>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</si>
  <si>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</si>
  <si>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</si>
  <si>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</si>
  <si>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</si>
  <si>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</si>
  <si>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</si>
  <si>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</si>
  <si>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</si>
  <si>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</si>
  <si>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</si>
  <si>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</si>
  <si>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</si>
  <si>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</si>
  <si>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</si>
  <si>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</si>
  <si>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</si>
  <si>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</si>
  <si>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</si>
  <si>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</si>
  <si>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</si>
  <si>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</si>
  <si>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</si>
  <si>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</si>
  <si>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</si>
  <si>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</si>
  <si>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</si>
  <si>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</si>
  <si>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</si>
  <si>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</si>
  <si>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</si>
  <si>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</si>
  <si>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</si>
  <si>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</si>
  <si>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</si>
  <si>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</si>
  <si>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</si>
  <si>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</si>
  <si>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</si>
  <si>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</si>
  <si>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</si>
  <si>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</si>
  <si>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</si>
  <si>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</si>
  <si>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</si>
  <si>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</si>
  <si>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</si>
  <si>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</si>
  <si>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</si>
  <si>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</si>
  <si>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</si>
  <si>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</si>
  <si>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</si>
  <si>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</si>
  <si>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</si>
  <si>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</si>
  <si>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</si>
  <si>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</si>
  <si>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</si>
  <si>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</si>
  <si>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</si>
  <si>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</si>
  <si>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</si>
  <si>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</si>
  <si>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</si>
  <si>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</si>
  <si>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</si>
  <si>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</si>
  <si>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</si>
  <si>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</si>
  <si>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</si>
  <si>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</si>
  <si>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</si>
  <si>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</si>
  <si>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</si>
  <si>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</si>
  <si>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</si>
  <si>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</si>
  <si>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</si>
  <si>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</si>
  <si>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</si>
  <si>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</si>
  <si>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</si>
  <si>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</si>
  <si>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</si>
  <si>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</si>
  <si>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</si>
  <si>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</si>
  <si>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</si>
  <si>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</si>
  <si>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</si>
  <si>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</si>
  <si>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</si>
  <si>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</si>
  <si>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</si>
  <si>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</si>
  <si>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</si>
  <si>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</si>
  <si>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</si>
  <si>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</si>
  <si>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</si>
  <si>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</si>
  <si>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</si>
  <si>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</si>
  <si>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</si>
  <si>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</si>
  <si>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</si>
  <si>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</si>
  <si>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</si>
  <si>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</si>
  <si>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</si>
  <si>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</si>
  <si>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</si>
  <si>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</si>
  <si>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</si>
  <si>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</si>
  <si>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</si>
  <si>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</si>
  <si>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</si>
  <si>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</si>
  <si>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</si>
  <si>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</si>
  <si>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</si>
  <si>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</si>
  <si>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</si>
  <si>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</si>
  <si>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</si>
  <si>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</si>
  <si>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</si>
  <si>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</si>
  <si>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</si>
  <si>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</si>
  <si>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</si>
  <si>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</si>
  <si>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</si>
  <si>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</si>
  <si>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</si>
  <si>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</si>
  <si>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</si>
  <si>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</si>
  <si>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</si>
  <si>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</si>
  <si>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</si>
  <si>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</si>
  <si>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</si>
  <si>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</si>
  <si>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</si>
  <si>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</si>
  <si>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</si>
  <si>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</si>
  <si>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</si>
  <si>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</si>
  <si>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</si>
  <si>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</si>
  <si>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</si>
  <si>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</si>
  <si>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</si>
  <si>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</si>
  <si>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</si>
  <si>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</si>
  <si>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</si>
  <si>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</si>
  <si>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</si>
  <si>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</si>
  <si>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</si>
  <si>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</si>
  <si>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</si>
  <si>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</si>
  <si>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</si>
  <si>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</si>
  <si>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</si>
  <si>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</si>
  <si>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</si>
  <si>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</si>
  <si>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</si>
  <si>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</si>
  <si>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</si>
  <si>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</si>
  <si>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</si>
  <si>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</si>
  <si>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</si>
  <si>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</si>
  <si>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</si>
  <si>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</si>
  <si>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</si>
  <si>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</si>
  <si>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</si>
  <si>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</si>
  <si>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</si>
  <si>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</si>
  <si>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</si>
  <si>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</si>
  <si>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</si>
  <si>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</si>
  <si>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</si>
  <si>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</si>
  <si>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</si>
  <si>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</si>
  <si>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</si>
  <si>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</si>
  <si>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</si>
  <si>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</si>
  <si>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</si>
  <si>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</si>
  <si>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</si>
  <si>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</si>
  <si>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</si>
  <si>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</si>
  <si>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</si>
  <si>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</si>
  <si>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</si>
  <si>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</si>
  <si>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</si>
  <si>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</si>
  <si>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</si>
  <si>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</si>
  <si>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</si>
  <si>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</si>
  <si>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</si>
  <si>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</si>
  <si>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</si>
  <si>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</si>
  <si>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</si>
  <si>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</si>
  <si>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</si>
  <si>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</si>
  <si>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</si>
  <si>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</si>
  <si>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</si>
  <si>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</si>
  <si>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</si>
  <si>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</si>
  <si>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</si>
  <si>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</si>
  <si>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</si>
  <si>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</si>
  <si>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</si>
  <si>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</si>
  <si>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</si>
  <si>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</si>
  <si>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</si>
  <si>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</si>
  <si>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</si>
  <si>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</si>
  <si>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</si>
  <si>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</si>
  <si>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</si>
  <si>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</si>
  <si>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</si>
  <si>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</si>
  <si>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</si>
  <si>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</si>
  <si>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</si>
  <si>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</si>
  <si>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</si>
  <si>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</si>
  <si>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</si>
  <si>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</si>
  <si>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</si>
  <si>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</si>
  <si>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</si>
  <si>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</si>
  <si>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</si>
  <si>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</si>
  <si>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</si>
  <si>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</si>
  <si>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</si>
  <si>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</si>
  <si>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</si>
  <si>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</si>
  <si>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</si>
  <si>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</si>
  <si>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</si>
  <si>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</si>
  <si>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</si>
  <si>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</si>
  <si>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</si>
  <si>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</si>
  <si>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</si>
  <si>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</si>
  <si>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</si>
  <si>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</si>
  <si>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</si>
  <si>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</si>
  <si>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</si>
  <si>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</si>
  <si>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</si>
  <si>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</si>
  <si>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</si>
  <si>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</si>
  <si>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</si>
  <si>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</si>
  <si>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</si>
  <si>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</si>
  <si>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</si>
  <si>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</si>
  <si>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</si>
  <si>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</si>
  <si>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</si>
  <si>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</si>
  <si>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</si>
  <si>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</si>
  <si>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</si>
  <si>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</si>
  <si>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</si>
  <si>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</si>
  <si>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</si>
  <si>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</si>
  <si>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</si>
  <si>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</si>
  <si>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</si>
  <si>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</si>
  <si>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</si>
  <si>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</si>
  <si>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</si>
  <si>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</si>
  <si>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</si>
  <si>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</si>
  <si>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</si>
  <si>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</si>
  <si>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</si>
  <si>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</si>
  <si>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</si>
  <si>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</si>
  <si>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</si>
  <si>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</si>
  <si>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</si>
  <si>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</si>
  <si>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</si>
  <si>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</si>
  <si>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</si>
  <si>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</si>
  <si>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</si>
  <si>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</si>
  <si>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</si>
  <si>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</si>
  <si>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</si>
  <si>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</si>
  <si>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</si>
  <si>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</si>
  <si>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</si>
  <si>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</si>
  <si>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</si>
  <si>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</si>
  <si>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</si>
  <si>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</si>
  <si>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</si>
  <si>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</si>
  <si>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</si>
  <si>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</si>
  <si>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</si>
  <si>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</si>
  <si>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</si>
  <si>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</si>
  <si>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</si>
  <si>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</si>
  <si>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</si>
  <si>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</si>
  <si>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</si>
  <si>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</si>
  <si>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</si>
  <si>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</si>
  <si>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</si>
  <si>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</si>
  <si>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</si>
  <si>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</si>
  <si>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</si>
  <si>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</si>
  <si>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</si>
  <si>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</si>
  <si>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</si>
  <si>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</si>
  <si>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</si>
  <si>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</si>
  <si>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</si>
  <si>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</si>
  <si>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</si>
  <si>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</si>
  <si>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</si>
  <si>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</si>
  <si>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</si>
  <si>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</si>
  <si>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</si>
  <si>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</si>
  <si>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</si>
  <si>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</si>
  <si>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</si>
  <si>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</si>
  <si>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</si>
  <si>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</si>
  <si>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</si>
  <si>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</si>
  <si>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</si>
  <si>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</si>
  <si>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</si>
  <si>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</si>
  <si>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</si>
  <si>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</si>
  <si>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</si>
  <si>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</si>
  <si>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</si>
  <si>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</si>
  <si>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</si>
  <si>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</si>
  <si>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</si>
  <si>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</si>
  <si>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</si>
  <si>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</si>
  <si>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</si>
  <si>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</si>
  <si>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</si>
  <si>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</si>
  <si>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</si>
  <si>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</si>
  <si>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</si>
  <si>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</si>
  <si>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</si>
  <si>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</si>
  <si>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</si>
  <si>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</si>
  <si>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</si>
  <si>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</si>
  <si>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</si>
  <si>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</si>
  <si>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</si>
  <si>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</si>
  <si>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</si>
  <si>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</si>
  <si>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</si>
  <si>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</si>
  <si>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</si>
  <si>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</si>
  <si>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</si>
  <si>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</si>
  <si>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</si>
  <si>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</si>
  <si>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</si>
  <si>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</si>
  <si>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</si>
  <si>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</si>
  <si>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</si>
  <si>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</si>
  <si>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</si>
  <si>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</si>
  <si>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</si>
  <si>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</si>
  <si>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</si>
  <si>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</si>
  <si>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</si>
  <si>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</si>
  <si>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</si>
  <si>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</si>
  <si>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</si>
  <si>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</si>
  <si>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</si>
  <si>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</si>
  <si>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</si>
  <si>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</si>
  <si>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</si>
  <si>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</si>
  <si>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</si>
  <si>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</si>
  <si>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</si>
  <si>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</si>
  <si>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</si>
  <si>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</si>
  <si>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</si>
  <si>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</si>
  <si>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</si>
  <si>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</si>
  <si>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</si>
  <si>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</si>
  <si>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</si>
  <si>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</si>
  <si>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</si>
  <si>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</si>
  <si>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</si>
  <si>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</si>
  <si>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</si>
  <si>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</si>
  <si>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</si>
  <si>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</si>
  <si>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</si>
  <si>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</si>
  <si>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</si>
  <si>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</si>
  <si>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</si>
  <si>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</si>
  <si>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</si>
  <si>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</si>
  <si>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</si>
  <si>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</si>
  <si>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</si>
  <si>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</si>
  <si>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</si>
  <si>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</si>
  <si>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</si>
  <si>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</si>
  <si>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</si>
  <si>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</si>
  <si>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</si>
  <si>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</si>
  <si>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</si>
  <si>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</si>
  <si>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</si>
  <si>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</si>
  <si>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</si>
  <si>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</si>
  <si>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</si>
  <si>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</si>
  <si>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</si>
  <si>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</si>
  <si>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</si>
  <si>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</si>
  <si>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</si>
  <si>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</si>
  <si>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</si>
  <si>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</si>
  <si>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</si>
  <si>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</si>
  <si>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</si>
  <si>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</si>
  <si>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</si>
  <si>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</si>
  <si>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</si>
  <si>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</si>
  <si>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</si>
  <si>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</si>
  <si>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</si>
  <si>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</si>
  <si>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</si>
  <si>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</si>
  <si>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</si>
  <si>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</si>
  <si>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</si>
  <si>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</si>
  <si>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</si>
  <si>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</si>
  <si>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</si>
  <si>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</si>
  <si>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</si>
  <si>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</si>
  <si>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</si>
  <si>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</si>
  <si>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</si>
  <si>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</si>
  <si>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</si>
  <si>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</si>
  <si>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</si>
  <si>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</si>
  <si>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</si>
  <si>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</si>
  <si>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</si>
  <si>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</si>
  <si>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</si>
  <si>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</si>
  <si>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</si>
  <si>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</si>
  <si>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</si>
  <si>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</si>
  <si>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</si>
  <si>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</si>
  <si>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</si>
  <si>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</si>
  <si>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</si>
  <si>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</si>
  <si>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</si>
  <si>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</si>
  <si>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</si>
  <si>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</si>
  <si>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</si>
  <si>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</si>
  <si>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</si>
  <si>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</si>
  <si>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</si>
  <si>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</si>
  <si>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</si>
  <si>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</si>
  <si>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</si>
  <si>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</si>
  <si>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</si>
  <si>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</si>
  <si>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</si>
  <si>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</si>
  <si>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</si>
  <si>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</si>
  <si>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</si>
  <si>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</si>
  <si>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</si>
  <si>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</si>
  <si>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</si>
  <si>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</si>
  <si>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</si>
  <si>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</si>
  <si>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</si>
  <si>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</si>
  <si>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</si>
  <si>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</si>
  <si>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</si>
  <si>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</si>
  <si>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</si>
  <si>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</si>
  <si>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</si>
  <si>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</si>
  <si>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</si>
  <si>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</si>
  <si>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</si>
  <si>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</si>
  <si>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</si>
  <si>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</si>
  <si>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</si>
  <si>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</si>
  <si>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</si>
  <si>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</si>
  <si>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</si>
  <si>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</si>
  <si>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</si>
  <si>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</si>
  <si>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</si>
  <si>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</si>
  <si>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</si>
  <si>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</si>
  <si>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</si>
  <si>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</si>
  <si>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</si>
  <si>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</si>
  <si>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</si>
  <si>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</si>
  <si>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</si>
  <si>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</si>
  <si>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</si>
  <si>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</si>
  <si>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</si>
  <si>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</si>
  <si>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</si>
  <si>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</si>
  <si>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</si>
  <si>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</si>
  <si>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</si>
  <si>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</si>
  <si>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</si>
  <si>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</si>
  <si>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</si>
  <si>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</si>
  <si>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</si>
  <si>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</si>
  <si>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</si>
  <si>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</si>
  <si>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</si>
  <si>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</si>
  <si>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</si>
  <si>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</si>
  <si>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</si>
  <si>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</si>
  <si>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</si>
  <si>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</si>
  <si>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</si>
  <si>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</si>
  <si>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</si>
  <si>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</si>
  <si>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</si>
  <si>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</si>
  <si>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</si>
  <si>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</si>
  <si>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</si>
  <si>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</si>
  <si>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</si>
  <si>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</si>
  <si>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</si>
  <si>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</si>
  <si>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</si>
  <si>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</si>
  <si>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</si>
  <si>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</si>
  <si>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</si>
  <si>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</si>
  <si>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</si>
  <si>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</si>
  <si>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</si>
  <si>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</si>
  <si>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</si>
  <si>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</si>
  <si>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</si>
  <si>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</si>
  <si>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</si>
  <si>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</si>
  <si>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</si>
  <si>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</si>
  <si>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</si>
  <si>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</si>
  <si>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</si>
  <si>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</si>
  <si>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</si>
  <si>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</si>
  <si>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</si>
  <si>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</si>
  <si>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</si>
  <si>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</si>
  <si>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</si>
  <si>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</si>
  <si>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</si>
  <si>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</si>
  <si>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</si>
  <si>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</si>
  <si>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</si>
  <si>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</si>
  <si>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</si>
  <si>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</si>
  <si>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</si>
  <si>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</si>
  <si>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</si>
  <si>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</si>
  <si>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</si>
  <si>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</si>
  <si>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</si>
  <si>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</si>
  <si>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</si>
  <si>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</si>
  <si>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</si>
  <si>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</si>
  <si>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</si>
  <si>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</si>
  <si>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</si>
  <si>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</si>
  <si>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</si>
  <si>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</si>
  <si>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</si>
  <si>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</si>
  <si>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</si>
  <si>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</si>
  <si>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</si>
  <si>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</si>
  <si>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</si>
  <si>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</si>
  <si>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</si>
  <si>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</si>
  <si>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</si>
  <si>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</si>
  <si>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</si>
  <si>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</si>
  <si>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</si>
  <si>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</si>
  <si>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</si>
  <si>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</si>
  <si>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</si>
  <si>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</si>
  <si>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</si>
  <si>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</si>
  <si>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</si>
  <si>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</si>
  <si>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</si>
  <si>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</si>
  <si>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</si>
  <si>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</si>
  <si>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</si>
  <si>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</si>
  <si>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</si>
  <si>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</si>
  <si>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</si>
  <si>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</si>
  <si>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</si>
  <si>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</si>
  <si>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</si>
  <si>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</si>
  <si>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</si>
  <si>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</si>
  <si>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</si>
  <si>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</si>
  <si>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</si>
  <si>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</si>
  <si>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</si>
  <si>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</si>
  <si>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</si>
  <si>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</si>
  <si>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</si>
  <si>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</si>
  <si>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</si>
  <si>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</si>
  <si>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</si>
  <si>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</si>
  <si>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</si>
  <si>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</si>
  <si>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</si>
  <si>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</si>
  <si>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</si>
  <si>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</si>
  <si>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</si>
  <si>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</si>
  <si>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</si>
  <si>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</si>
  <si>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</si>
  <si>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</si>
  <si>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</si>
  <si>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</si>
  <si>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</si>
  <si>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</si>
  <si>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</si>
  <si>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</si>
  <si>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</si>
  <si>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</si>
  <si>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</si>
  <si>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</si>
  <si>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</si>
  <si>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</si>
  <si>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</si>
  <si>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</si>
  <si>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</si>
  <si>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</si>
  <si>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</si>
  <si>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</si>
  <si>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</si>
  <si>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</si>
  <si>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</si>
  <si>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</si>
  <si>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</si>
  <si>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</si>
  <si>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</si>
  <si>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</si>
  <si>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</si>
  <si>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</si>
  <si>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</si>
  <si>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</si>
  <si>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</si>
  <si>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</si>
  <si>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</si>
  <si>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</si>
  <si>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</si>
  <si>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</si>
  <si>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</si>
  <si>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</si>
  <si>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</si>
  <si>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</si>
  <si>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</si>
  <si>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</si>
  <si>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</si>
  <si>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</si>
  <si>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</si>
  <si>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</si>
  <si>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</si>
  <si>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</si>
  <si>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</si>
  <si>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</si>
  <si>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</si>
  <si>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</si>
  <si>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</si>
  <si>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</si>
  <si>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</si>
  <si>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</si>
  <si>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</si>
  <si>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</si>
  <si>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</si>
  <si>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</si>
  <si>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</si>
  <si>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</si>
  <si>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</si>
  <si>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</si>
  <si>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</si>
  <si>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</si>
  <si>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</si>
  <si>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</si>
  <si>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</si>
  <si>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</si>
  <si>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</si>
  <si>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</si>
  <si>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</si>
  <si>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</si>
  <si>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</si>
  <si>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</si>
  <si>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</si>
  <si>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</si>
  <si>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</si>
  <si>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</si>
  <si>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</si>
  <si>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</si>
  <si>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</si>
  <si>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</si>
  <si>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</si>
  <si>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</si>
  <si>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</si>
  <si>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</si>
  <si>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</si>
  <si>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</si>
  <si>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</si>
  <si>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</si>
  <si>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</si>
  <si>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</si>
  <si>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</si>
  <si>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</si>
  <si>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</si>
  <si>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</si>
  <si>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</si>
  <si>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</si>
  <si>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</si>
  <si>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</si>
  <si>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</si>
  <si>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</si>
  <si>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</si>
  <si>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</si>
  <si>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</si>
  <si>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</si>
  <si>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</si>
  <si>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</si>
  <si>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</si>
  <si>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</si>
  <si>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</si>
  <si>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</si>
  <si>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</si>
  <si>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</si>
  <si>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</si>
  <si>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</si>
  <si>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</si>
  <si>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</si>
  <si>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</si>
  <si>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</si>
  <si>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</si>
  <si>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</si>
  <si>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</si>
  <si>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</si>
  <si>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</si>
  <si>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</si>
  <si>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</si>
  <si>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</si>
  <si>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</si>
  <si>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</si>
  <si>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</si>
  <si>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</si>
  <si>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</si>
  <si>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</si>
  <si>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</si>
  <si>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</si>
  <si>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</si>
  <si>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</si>
  <si>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</si>
  <si>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</si>
  <si>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</si>
  <si>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</si>
  <si>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</si>
  <si>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</si>
  <si>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</si>
  <si>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</si>
  <si>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</si>
  <si>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</si>
  <si>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</si>
  <si>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</si>
  <si>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</si>
  <si>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</si>
  <si>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</si>
  <si>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</si>
  <si>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</si>
  <si>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</si>
  <si>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</si>
  <si>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</si>
  <si>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</si>
  <si>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</si>
  <si>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</si>
  <si>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</si>
  <si>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</si>
  <si>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</si>
  <si>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</si>
  <si>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</si>
  <si>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</si>
  <si>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</si>
  <si>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</si>
  <si>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</si>
  <si>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</si>
  <si>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</si>
  <si>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</si>
  <si>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</si>
  <si>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</si>
  <si>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</si>
  <si>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</si>
  <si>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</si>
  <si>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</si>
  <si>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</si>
  <si>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</si>
  <si>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</si>
  <si>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</si>
  <si>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</si>
  <si>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</si>
  <si>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</si>
  <si>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</si>
  <si>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</si>
  <si>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</si>
  <si>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</si>
  <si>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</si>
  <si>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</si>
  <si>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</si>
  <si>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</si>
  <si>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</si>
  <si>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</si>
  <si>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</si>
  <si>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</si>
  <si>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</si>
  <si>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</si>
  <si>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</si>
  <si>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</si>
  <si>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</si>
  <si>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</si>
  <si>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</si>
  <si>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</si>
  <si>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</si>
  <si>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</si>
  <si>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</si>
  <si>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</si>
  <si>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</si>
  <si>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</si>
  <si>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</si>
  <si>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</si>
  <si>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</si>
  <si>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</si>
  <si>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</si>
  <si>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</si>
  <si>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</si>
  <si>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</si>
  <si>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</si>
  <si>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</si>
  <si>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</si>
  <si>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</si>
  <si>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</si>
  <si>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</si>
  <si>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</si>
  <si>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</si>
  <si>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</si>
  <si>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</si>
  <si>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</si>
  <si>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</si>
  <si>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</si>
  <si>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</si>
  <si>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</si>
  <si>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</si>
  <si>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</si>
  <si>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</si>
  <si>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</si>
  <si>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</si>
  <si>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</si>
  <si>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</si>
  <si>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</si>
  <si>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</si>
  <si>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</si>
  <si>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</si>
  <si>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</si>
  <si>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</si>
  <si>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</si>
  <si>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</si>
  <si>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</si>
  <si>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</si>
  <si>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</si>
  <si>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</si>
  <si>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</si>
  <si>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</si>
  <si>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</si>
  <si>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</si>
  <si>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</si>
  <si>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</si>
  <si>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</si>
  <si>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</si>
  <si>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</si>
  <si>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</si>
  <si>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</si>
  <si>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</si>
  <si>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</si>
  <si>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</si>
  <si>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</si>
  <si>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</si>
  <si>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</si>
  <si>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</si>
  <si>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</si>
  <si>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</si>
  <si>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</si>
  <si>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</si>
  <si>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</si>
  <si>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</si>
  <si>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</si>
  <si>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</si>
  <si>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</si>
  <si>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</si>
  <si>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</si>
  <si>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</si>
  <si>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</si>
  <si>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</si>
  <si>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</si>
  <si>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</si>
  <si>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</si>
  <si>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</si>
  <si>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</si>
  <si>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</si>
  <si>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</si>
  <si>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</si>
  <si>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</si>
  <si>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</si>
  <si>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</si>
  <si>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</si>
  <si>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</si>
  <si>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</si>
  <si>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</si>
  <si>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</si>
  <si>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</si>
  <si>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</si>
  <si>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</si>
  <si>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</si>
  <si>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</si>
  <si>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</si>
  <si>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</si>
  <si>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</si>
  <si>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</si>
  <si>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</si>
  <si>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</si>
  <si>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</si>
  <si>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</si>
  <si>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</si>
  <si>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</si>
  <si>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</si>
  <si>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</si>
  <si>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</si>
  <si>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</si>
  <si>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</si>
  <si>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</si>
  <si>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</si>
  <si>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</si>
  <si>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</si>
  <si>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</si>
  <si>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</si>
  <si>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</si>
  <si>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</si>
  <si>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</si>
  <si>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</si>
  <si>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</si>
  <si>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</si>
  <si>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</si>
  <si>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</si>
  <si>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</si>
  <si>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</si>
  <si>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</si>
  <si>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</si>
  <si>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</si>
  <si>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</si>
  <si>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</si>
  <si>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</si>
  <si>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</si>
  <si>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</si>
  <si>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</si>
  <si>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</si>
  <si>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</si>
  <si>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</si>
  <si>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</si>
  <si>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</si>
  <si>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</si>
  <si>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</si>
  <si>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</si>
  <si>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</si>
  <si>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</si>
  <si>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</si>
  <si>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</si>
  <si>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</si>
  <si>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</si>
  <si>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</si>
  <si>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</si>
  <si>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</si>
  <si>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</si>
  <si>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</si>
  <si>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</si>
  <si>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</si>
  <si>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</si>
  <si>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</si>
  <si>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</si>
  <si>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</si>
  <si>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</si>
  <si>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</si>
  <si>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</si>
  <si>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</si>
  <si>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</si>
  <si>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</si>
  <si>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</si>
  <si>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</si>
  <si>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</si>
  <si>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</si>
  <si>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</si>
  <si>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</si>
  <si>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</si>
  <si>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</si>
  <si>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</si>
  <si>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</si>
  <si>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</si>
  <si>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</si>
  <si>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</si>
  <si>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</si>
  <si>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</si>
  <si>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</si>
  <si>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</si>
  <si>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</si>
  <si>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</si>
  <si>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</si>
  <si>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</si>
  <si>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</si>
  <si>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</si>
  <si>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</si>
  <si>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</si>
  <si>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</si>
  <si>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</si>
  <si>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</si>
  <si>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</si>
  <si>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</si>
  <si>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</si>
  <si>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</si>
  <si>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</si>
  <si>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</si>
  <si>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</si>
  <si>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</si>
  <si>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</si>
  <si>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</si>
  <si>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</si>
  <si>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</si>
  <si>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</si>
  <si>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</si>
  <si>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</si>
  <si>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</si>
  <si>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</si>
  <si>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</si>
  <si>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</si>
  <si>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</si>
  <si>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</si>
  <si>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</si>
  <si>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</si>
  <si>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</si>
  <si>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</si>
  <si>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</si>
  <si>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</si>
  <si>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</si>
  <si>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</si>
  <si>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</si>
  <si>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</si>
  <si>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</si>
  <si>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</si>
  <si>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</si>
  <si>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</si>
  <si>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</si>
  <si>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</si>
  <si>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</si>
  <si>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</si>
  <si>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</si>
  <si>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</si>
  <si>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</si>
  <si>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</si>
  <si>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</si>
  <si>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</si>
  <si>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</si>
  <si>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</si>
  <si>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</si>
  <si>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</si>
  <si>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</si>
  <si>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</si>
  <si>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</si>
  <si>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</si>
  <si>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</si>
  <si>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</si>
  <si>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</si>
  <si>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</si>
  <si>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</si>
  <si>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</si>
  <si>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</si>
  <si>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</si>
  <si>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</si>
  <si>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</si>
  <si>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</si>
  <si>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</si>
  <si>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</si>
  <si>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</si>
  <si>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</si>
  <si>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</si>
  <si>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</si>
  <si>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</si>
  <si>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</si>
  <si>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</si>
  <si>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</si>
  <si>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</si>
  <si>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</si>
  <si>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</si>
  <si>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</si>
  <si>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</si>
  <si>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</si>
  <si>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</si>
  <si>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</si>
  <si>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</si>
  <si>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</si>
  <si>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</si>
  <si>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</si>
  <si>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</si>
  <si>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</si>
  <si>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</si>
  <si>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</si>
  <si>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</si>
  <si>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</si>
  <si>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</si>
  <si>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</si>
  <si>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</si>
  <si>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</si>
  <si>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</si>
  <si>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</si>
  <si>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</si>
  <si>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</si>
  <si>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</si>
  <si>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</si>
  <si>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</si>
  <si>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</si>
  <si>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</si>
  <si>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</si>
  <si>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</si>
  <si>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</si>
  <si>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</si>
  <si>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</si>
  <si>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</si>
  <si>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</si>
  <si>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</si>
  <si>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</si>
  <si>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</si>
  <si>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</si>
  <si>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</si>
  <si>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</si>
  <si>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</si>
  <si>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</si>
  <si>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</si>
  <si>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</si>
  <si>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</si>
  <si>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</si>
  <si>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</si>
  <si>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</si>
  <si>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</si>
  <si>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</si>
  <si>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</si>
  <si>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</si>
  <si>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</si>
  <si>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</si>
  <si>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</si>
  <si>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</si>
  <si>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</si>
  <si>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</si>
  <si>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</si>
  <si>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</si>
  <si>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</si>
  <si>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</si>
  <si>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</si>
  <si>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</si>
  <si>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</si>
  <si>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</si>
  <si>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</si>
  <si>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</si>
  <si>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</si>
  <si>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</si>
  <si>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</si>
  <si>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</si>
  <si>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</si>
  <si>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</si>
  <si>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</si>
  <si>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</si>
  <si>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</si>
  <si>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</si>
  <si>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</si>
  <si>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</si>
  <si>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</si>
  <si>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</si>
  <si>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</si>
  <si>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</si>
  <si>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</si>
  <si>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</si>
  <si>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</si>
  <si>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</si>
  <si>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</si>
  <si>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</si>
  <si>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</si>
  <si>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</si>
  <si>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</si>
  <si>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</si>
  <si>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</si>
  <si>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</si>
  <si>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</si>
  <si>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</si>
  <si>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</si>
  <si>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</si>
  <si>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</si>
  <si>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</si>
  <si>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</si>
  <si>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</si>
  <si>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</si>
  <si>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</si>
  <si>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</si>
  <si>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</si>
  <si>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</si>
  <si>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</si>
  <si>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</si>
  <si>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</si>
  <si>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</si>
  <si>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</si>
  <si>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</si>
  <si>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</si>
  <si>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</si>
  <si>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</si>
  <si>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</si>
  <si>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</si>
  <si>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</si>
  <si>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</si>
  <si>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</si>
  <si>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</si>
  <si>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</si>
  <si>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</si>
  <si>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</si>
  <si>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</si>
  <si>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</si>
  <si>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</si>
  <si>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</si>
  <si>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</si>
  <si>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</si>
  <si>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</si>
  <si>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</si>
  <si>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</si>
  <si>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</si>
  <si>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</si>
  <si>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</si>
  <si>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</si>
  <si>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</si>
  <si>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</si>
  <si>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</si>
  <si>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</si>
  <si>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</si>
  <si>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</si>
  <si>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</si>
  <si>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</si>
  <si>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</si>
  <si>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</si>
  <si>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</si>
  <si>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</si>
  <si>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</si>
  <si>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</si>
  <si>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</si>
  <si>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</si>
  <si>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</si>
  <si>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</si>
  <si>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</si>
  <si>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</si>
  <si>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</si>
  <si>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</si>
  <si>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</si>
  <si>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</si>
  <si>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</si>
  <si>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</si>
  <si>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</si>
  <si>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</si>
  <si>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</si>
  <si>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</si>
  <si>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</si>
  <si>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</si>
  <si>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</si>
  <si>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</si>
  <si>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</si>
  <si>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</si>
  <si>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</si>
  <si>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</si>
  <si>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</si>
  <si>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</si>
  <si>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</si>
  <si>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</si>
  <si>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</si>
  <si>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</si>
  <si>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</si>
  <si>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</si>
  <si>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</si>
  <si>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</si>
  <si>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</si>
  <si>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</si>
  <si>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</si>
  <si>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</si>
  <si>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</si>
  <si>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</si>
  <si>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</si>
  <si>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</si>
  <si>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</si>
  <si>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</si>
  <si>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</si>
  <si>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</si>
  <si>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</si>
  <si>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</si>
  <si>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</si>
  <si>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</si>
  <si>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</si>
  <si>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</si>
  <si>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</si>
  <si>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</si>
  <si>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</si>
  <si>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</si>
  <si>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</si>
  <si>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</si>
  <si>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</si>
  <si>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</si>
  <si>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</si>
  <si>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</si>
  <si>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</si>
  <si>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</si>
  <si>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</si>
  <si>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</si>
  <si>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</si>
  <si>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</si>
  <si>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</si>
  <si>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</si>
  <si>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</si>
  <si>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</si>
  <si>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</si>
  <si>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</si>
  <si>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</si>
  <si>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</si>
  <si>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</si>
  <si>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</si>
  <si>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</si>
  <si>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</si>
  <si>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</si>
  <si>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</si>
  <si>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</si>
  <si>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</si>
  <si>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</si>
  <si>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</si>
  <si>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</si>
  <si>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</si>
  <si>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</si>
  <si>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</si>
  <si>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</si>
  <si>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</si>
  <si>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</si>
  <si>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</si>
  <si>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</si>
  <si>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</si>
  <si>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</si>
  <si>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</si>
  <si>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</si>
  <si>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</si>
  <si>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</si>
  <si>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</si>
  <si>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</si>
  <si>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</si>
  <si>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</si>
  <si>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</si>
  <si>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</si>
  <si>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</si>
  <si>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</si>
  <si>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</si>
  <si>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</si>
  <si>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</si>
  <si>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</si>
  <si>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</si>
  <si>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</si>
  <si>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</si>
  <si>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</si>
  <si>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</si>
  <si>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</si>
  <si>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</si>
  <si>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</si>
  <si>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</si>
  <si>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</si>
  <si>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</si>
  <si>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</si>
  <si>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</si>
  <si>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</si>
  <si>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</si>
  <si>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</si>
  <si>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</si>
  <si>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</si>
  <si>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</si>
  <si>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</si>
  <si>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</si>
  <si>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</si>
  <si>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</si>
  <si>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</si>
  <si>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</si>
  <si>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</si>
  <si>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</si>
  <si>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</si>
  <si>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</si>
  <si>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</si>
  <si>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</si>
  <si>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</si>
  <si>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</si>
  <si>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</si>
  <si>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</si>
  <si>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</si>
  <si>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</si>
  <si>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</si>
  <si>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</si>
  <si>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</si>
  <si>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</si>
  <si>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</si>
  <si>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</si>
  <si>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</si>
  <si>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</si>
  <si>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</si>
  <si>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</si>
  <si>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</si>
  <si>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</si>
  <si>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</si>
  <si>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</si>
  <si>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</si>
  <si>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</si>
  <si>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</si>
  <si>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</si>
  <si>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</si>
  <si>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</si>
  <si>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</si>
  <si>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</si>
  <si>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</si>
  <si>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</si>
  <si>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</si>
  <si>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</si>
  <si>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</si>
  <si>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</si>
  <si>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</si>
  <si>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</si>
  <si>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</si>
  <si>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</si>
  <si>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</si>
  <si>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</si>
  <si>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</si>
  <si>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</si>
  <si>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</si>
  <si>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</si>
  <si>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</si>
  <si>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</si>
  <si>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</si>
  <si>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</si>
  <si>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</si>
  <si>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</si>
  <si>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</si>
  <si>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</si>
  <si>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</si>
  <si>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</si>
  <si>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</si>
  <si>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</si>
  <si>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</si>
  <si>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</si>
  <si>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</si>
  <si>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</si>
  <si>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</si>
  <si>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</si>
  <si>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</si>
  <si>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</si>
  <si>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</si>
  <si>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</si>
  <si>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</si>
  <si>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</si>
  <si>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</si>
  <si>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</si>
  <si>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</si>
  <si>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</si>
  <si>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</si>
  <si>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</si>
  <si>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</si>
  <si>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</si>
  <si>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</si>
  <si>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</si>
  <si>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</si>
  <si>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</si>
  <si>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</si>
  <si>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</si>
  <si>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</si>
  <si>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</si>
  <si>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</si>
  <si>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</si>
  <si>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</si>
  <si>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</si>
  <si>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</si>
  <si>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</si>
  <si>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</si>
  <si>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</si>
  <si>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</si>
  <si>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</si>
  <si>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</si>
  <si>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</si>
  <si>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</si>
  <si>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</si>
  <si>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</si>
  <si>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</si>
  <si>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</si>
  <si>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</si>
  <si>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</si>
  <si>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</si>
  <si>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</si>
  <si>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</si>
  <si>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</si>
  <si>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</si>
  <si>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</si>
  <si>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</si>
  <si>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</si>
  <si>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</si>
  <si>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</si>
  <si>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</si>
  <si>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</si>
  <si>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</si>
  <si>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</si>
  <si>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</si>
  <si>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</si>
  <si>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</si>
  <si>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</si>
  <si>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</si>
  <si>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</si>
  <si>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</si>
  <si>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</si>
  <si>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</si>
  <si>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</si>
  <si>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</si>
  <si>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</si>
  <si>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</si>
  <si>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</si>
  <si>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</si>
  <si>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</si>
  <si>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</si>
  <si>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</si>
  <si>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</si>
  <si>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</si>
  <si>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</si>
  <si>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</si>
  <si>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</si>
  <si>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</si>
  <si>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</si>
  <si>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</si>
  <si>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</si>
  <si>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</si>
  <si>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</si>
  <si>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</si>
  <si>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</si>
  <si>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</si>
  <si>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</si>
  <si>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</si>
  <si>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</si>
  <si>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</si>
  <si>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</si>
  <si>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</si>
  <si>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</si>
  <si>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</si>
  <si>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</si>
  <si>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</si>
  <si>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</si>
  <si>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</si>
  <si>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</si>
  <si>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</si>
  <si>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</si>
  <si>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</si>
  <si>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</si>
  <si>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</si>
  <si>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</si>
  <si>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</si>
  <si>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</si>
  <si>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</si>
  <si>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</si>
  <si>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</si>
  <si>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</si>
  <si>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</si>
  <si>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</si>
  <si>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</si>
  <si>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</si>
  <si>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</si>
  <si>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</si>
  <si>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</si>
  <si>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</si>
  <si>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</si>
  <si>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</si>
  <si>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</si>
  <si>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</si>
  <si>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</si>
  <si>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</si>
  <si>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</si>
  <si>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</si>
  <si>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</si>
  <si>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</si>
  <si>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</si>
  <si>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</si>
  <si>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</si>
  <si>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</si>
  <si>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</si>
  <si>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</si>
  <si>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</si>
  <si>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</si>
  <si>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</si>
  <si>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</si>
  <si>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</si>
  <si>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</si>
  <si>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</si>
  <si>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</si>
  <si>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</si>
  <si>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</si>
  <si>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</si>
  <si>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</si>
  <si>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</si>
  <si>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</si>
  <si>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</si>
  <si>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</si>
  <si>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</si>
  <si>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</si>
  <si>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</si>
  <si>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</si>
  <si>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</si>
  <si>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</si>
  <si>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</si>
  <si>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</si>
  <si>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</si>
  <si>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</si>
  <si>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</si>
  <si>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</si>
  <si>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</si>
  <si>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</si>
  <si>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</si>
  <si>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</si>
  <si>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</si>
  <si>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</si>
  <si>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</si>
  <si>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</si>
  <si>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</si>
  <si>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</si>
  <si>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</si>
  <si>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</si>
  <si>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</si>
  <si>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</si>
  <si>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</si>
  <si>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</si>
  <si>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</si>
  <si>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</si>
  <si>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</si>
  <si>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</si>
  <si>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</si>
  <si>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</si>
  <si>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</si>
  <si>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</si>
  <si>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</si>
  <si>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</si>
  <si>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</si>
  <si>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</si>
  <si>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</si>
  <si>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</si>
  <si>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</si>
  <si>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</si>
  <si>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</si>
  <si>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</si>
  <si>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</si>
  <si>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</si>
  <si>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</si>
  <si>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</si>
  <si>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</si>
  <si>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</si>
  <si>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</si>
  <si>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</si>
  <si>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</si>
  <si>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</si>
  <si>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</si>
  <si>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</si>
  <si>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</si>
  <si>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</si>
  <si>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</si>
  <si>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</si>
  <si>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</si>
  <si>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</si>
  <si>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</si>
  <si>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</si>
  <si>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</si>
  <si>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</si>
  <si>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</si>
  <si>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</si>
  <si>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</si>
  <si>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</si>
  <si>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</si>
  <si>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</si>
  <si>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</si>
  <si>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</si>
  <si>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</si>
  <si>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</si>
  <si>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</si>
  <si>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</si>
  <si>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</si>
  <si>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</si>
  <si>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</si>
  <si>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</si>
  <si>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</si>
  <si>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</si>
  <si>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</si>
  <si>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</si>
  <si>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</si>
  <si>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</si>
  <si>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</si>
  <si>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</si>
  <si>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</si>
  <si>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</si>
  <si>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</si>
  <si>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</si>
  <si>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</si>
  <si>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</si>
  <si>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</si>
  <si>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</si>
  <si>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</si>
  <si>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</si>
  <si>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</si>
  <si>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</si>
  <si>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</si>
  <si>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</si>
  <si>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</si>
  <si>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</si>
  <si>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</si>
  <si>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</si>
  <si>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</si>
  <si>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</si>
  <si>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</si>
  <si>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</si>
  <si>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</si>
  <si>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</si>
  <si>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</si>
  <si>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</si>
  <si>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</si>
  <si>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</si>
  <si>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</si>
  <si>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</si>
  <si>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</si>
  <si>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</si>
  <si>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</si>
  <si>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</si>
  <si>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</si>
  <si>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</si>
  <si>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</si>
  <si>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</si>
  <si>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</si>
  <si>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</si>
  <si>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</si>
  <si>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</si>
  <si>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</si>
  <si>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</si>
  <si>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</si>
  <si>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</si>
  <si>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</si>
  <si>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</si>
  <si>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</si>
  <si>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</si>
  <si>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</si>
  <si>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</si>
  <si>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</si>
  <si>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</si>
  <si>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</si>
  <si>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</si>
  <si>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</si>
  <si>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</si>
  <si>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</si>
  <si>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</si>
  <si>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</si>
  <si>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</si>
  <si>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</si>
  <si>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</si>
  <si>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</si>
  <si>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</si>
  <si>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</si>
  <si>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</si>
  <si>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</si>
  <si>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</si>
  <si>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</si>
  <si>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</si>
  <si>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</si>
  <si>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</si>
  <si>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</si>
  <si>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</si>
  <si>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</si>
  <si>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</si>
  <si>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</si>
  <si>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</si>
  <si>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</si>
  <si>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</si>
  <si>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</si>
  <si>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</si>
  <si>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</si>
  <si>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</si>
  <si>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</si>
  <si>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</si>
  <si>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</si>
  <si>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</si>
  <si>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</si>
  <si>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</si>
  <si>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</si>
  <si>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</si>
  <si>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</si>
  <si>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</si>
  <si>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</si>
  <si>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</si>
  <si>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</si>
  <si>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</si>
  <si>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</si>
  <si>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</si>
  <si>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</si>
  <si>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</si>
  <si>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</si>
  <si>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</si>
  <si>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</si>
  <si>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</si>
  <si>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</si>
  <si>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</si>
  <si>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</si>
  <si>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</si>
  <si>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</si>
  <si>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</si>
  <si>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</si>
  <si>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</si>
  <si>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</si>
  <si>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</si>
  <si>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</si>
  <si>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</si>
  <si>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</si>
  <si>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</si>
  <si>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</si>
  <si>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</si>
  <si>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</si>
  <si>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</si>
  <si>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</si>
  <si>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</si>
  <si>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</si>
  <si>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</si>
  <si>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</si>
  <si>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</si>
  <si>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</si>
  <si>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</si>
  <si>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</si>
  <si>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</si>
  <si>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</si>
  <si>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</si>
  <si>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</si>
  <si>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</si>
  <si>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</si>
  <si>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</si>
  <si>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</si>
  <si>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</si>
  <si>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</si>
  <si>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</si>
  <si>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</si>
  <si>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</si>
  <si>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</si>
  <si>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</si>
  <si>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</si>
  <si>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</si>
  <si>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</si>
  <si>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</si>
  <si>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</si>
  <si>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</si>
  <si>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</si>
  <si>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</si>
  <si>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</si>
  <si>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</si>
  <si>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</si>
  <si>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</si>
  <si>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</si>
  <si>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</si>
  <si>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</si>
  <si>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</si>
  <si>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</si>
  <si>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</si>
  <si>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</si>
  <si>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</si>
  <si>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</si>
  <si>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</si>
  <si>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</si>
  <si>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</si>
  <si>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</si>
  <si>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</si>
  <si>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</si>
  <si>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</si>
  <si>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</si>
  <si>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</si>
  <si>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</si>
  <si>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</si>
  <si>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</si>
  <si>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</si>
  <si>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</si>
  <si>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</si>
  <si>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</si>
  <si>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</si>
  <si>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</si>
  <si>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</si>
  <si>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</si>
  <si>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</si>
  <si>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</si>
  <si>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</si>
  <si>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</si>
  <si>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</si>
  <si>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</si>
  <si>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</si>
  <si>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</si>
  <si>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</si>
  <si>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</si>
  <si>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</si>
  <si>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</si>
  <si>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</si>
  <si>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</si>
  <si>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</si>
  <si>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</si>
  <si>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</si>
  <si>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</si>
  <si>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</si>
  <si>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</si>
  <si>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</si>
  <si>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</si>
  <si>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</si>
  <si>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</si>
  <si>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</si>
  <si>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</si>
  <si>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</si>
  <si>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</si>
  <si>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</si>
  <si>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</si>
  <si>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</si>
  <si>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</si>
  <si>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</si>
  <si>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</si>
  <si>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</si>
  <si>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</si>
  <si>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</si>
  <si>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</si>
  <si>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</si>
  <si>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</si>
  <si>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</si>
  <si>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</si>
  <si>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</si>
  <si>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</si>
  <si>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</si>
  <si>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</si>
  <si>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</si>
  <si>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</si>
  <si>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</si>
  <si>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</si>
  <si>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</si>
  <si>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</si>
  <si>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</si>
  <si>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</si>
  <si>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</si>
  <si>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</si>
  <si>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</si>
  <si>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</si>
  <si>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</si>
  <si>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</si>
  <si>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</si>
  <si>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</si>
  <si>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</si>
  <si>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</si>
  <si>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</si>
  <si>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</si>
  <si>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</si>
  <si>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</si>
  <si>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</si>
  <si>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</si>
  <si>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</si>
  <si>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</si>
  <si>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</si>
  <si>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</si>
  <si>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</si>
  <si>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</si>
  <si>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</si>
  <si>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</si>
  <si>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</si>
  <si>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</si>
  <si>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</si>
  <si>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</si>
  <si>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</si>
  <si>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</si>
  <si>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</si>
  <si>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</si>
  <si>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</si>
  <si>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</si>
  <si>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</si>
  <si>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</si>
  <si>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</si>
  <si>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</si>
  <si>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</si>
  <si>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</si>
  <si>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</si>
  <si>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</si>
  <si>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</si>
  <si>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</si>
  <si>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</si>
  <si>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</si>
  <si>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</si>
  <si>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</si>
  <si>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</si>
  <si>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</si>
  <si>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</si>
  <si>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</si>
  <si>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</si>
  <si>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</si>
  <si>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</si>
  <si>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</si>
  <si>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</si>
  <si>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</si>
  <si>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</si>
  <si>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</si>
  <si>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</si>
  <si>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</si>
  <si>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</si>
  <si>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</si>
  <si>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</si>
  <si>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</si>
  <si>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</si>
  <si>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</si>
  <si>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</si>
  <si>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</si>
  <si>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</si>
  <si>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</si>
  <si>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</si>
  <si>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</si>
  <si>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</si>
  <si>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</si>
  <si>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</si>
  <si>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</si>
  <si>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</si>
  <si>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</si>
  <si>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</si>
  <si>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</si>
  <si>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</si>
  <si>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</si>
  <si>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</si>
  <si>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</si>
  <si>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</si>
  <si>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</si>
  <si>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</si>
  <si>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</si>
  <si>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</si>
  <si>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</si>
  <si>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</si>
  <si>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</si>
  <si>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</si>
  <si>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</si>
  <si>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</si>
  <si>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</si>
  <si>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</si>
  <si>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</si>
  <si>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</si>
  <si>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</si>
  <si>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</si>
  <si>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</si>
  <si>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</si>
  <si>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</si>
  <si>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</si>
  <si>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</si>
  <si>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</si>
  <si>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</si>
  <si>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</si>
  <si>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</si>
  <si>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</si>
  <si>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</si>
  <si>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</si>
  <si>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</si>
  <si>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</si>
  <si>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</si>
  <si>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</si>
  <si>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</si>
  <si>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</si>
  <si>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</si>
  <si>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</si>
  <si>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</si>
  <si>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</si>
  <si>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</si>
  <si>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</si>
  <si>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</si>
  <si>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</si>
  <si>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</si>
  <si>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</si>
  <si>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</si>
  <si>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</si>
  <si>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</si>
  <si>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</si>
  <si>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</si>
  <si>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</si>
  <si>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</si>
  <si>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</si>
  <si>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</si>
  <si>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</si>
  <si>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</si>
  <si>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</si>
  <si>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</si>
  <si>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</si>
  <si>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</si>
  <si>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</si>
  <si>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</si>
  <si>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</si>
  <si>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</si>
  <si>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</si>
  <si>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</si>
  <si>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</si>
  <si>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</si>
  <si>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</si>
  <si>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</si>
  <si>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</si>
  <si>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</si>
  <si>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</si>
  <si>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</si>
  <si>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</si>
  <si>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</si>
  <si>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</si>
  <si>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</si>
  <si>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</si>
  <si>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</si>
  <si>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</si>
  <si>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</si>
  <si>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</si>
  <si>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</si>
  <si>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</si>
  <si>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</si>
  <si>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</si>
  <si>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</si>
  <si>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</si>
  <si>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</si>
  <si>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</si>
  <si>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</si>
  <si>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</si>
  <si>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</si>
  <si>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</si>
  <si>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</si>
  <si>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</si>
  <si>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</si>
  <si>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</si>
  <si>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</si>
  <si>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</si>
  <si>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</si>
  <si>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</si>
  <si>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</si>
  <si>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</si>
  <si>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</si>
  <si>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</si>
  <si>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</si>
  <si>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</si>
  <si>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</si>
  <si>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</si>
  <si>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</si>
  <si>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</si>
  <si>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</si>
  <si>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</si>
  <si>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</si>
  <si>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</si>
  <si>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</si>
  <si>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</si>
  <si>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</si>
  <si>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</si>
  <si>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</si>
  <si>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</si>
  <si>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</si>
  <si>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</si>
  <si>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</si>
  <si>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</si>
  <si>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</si>
  <si>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</si>
  <si>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</si>
  <si>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</si>
  <si>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</si>
  <si>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</si>
  <si>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</si>
  <si>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</si>
  <si>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</si>
  <si>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</si>
  <si>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</si>
  <si>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</si>
  <si>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</si>
  <si>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</si>
  <si>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</si>
  <si>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</si>
  <si>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</si>
  <si>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</si>
  <si>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</si>
  <si>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</si>
  <si>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</si>
  <si>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</si>
  <si>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</si>
  <si>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</si>
  <si>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</si>
  <si>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</si>
  <si>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</si>
  <si>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</si>
  <si>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</si>
  <si>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</si>
  <si>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</si>
  <si>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</si>
  <si>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</si>
  <si>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</si>
  <si>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</si>
  <si>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</si>
  <si>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</si>
  <si>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</si>
  <si>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</si>
  <si>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</si>
  <si>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</si>
  <si>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</si>
  <si>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</si>
  <si>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</si>
  <si>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</si>
  <si>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</si>
  <si>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</si>
  <si>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</si>
  <si>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</si>
  <si>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</si>
  <si>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</si>
  <si>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</si>
  <si>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</si>
  <si>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</si>
  <si>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</si>
  <si>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</si>
  <si>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</si>
  <si>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</si>
  <si>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</si>
  <si>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</si>
  <si>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</si>
  <si>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</si>
  <si>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</si>
  <si>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</si>
  <si>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</si>
  <si>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</si>
  <si>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</si>
  <si>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</si>
  <si>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</si>
  <si>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</si>
  <si>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</si>
  <si>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</si>
  <si>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</si>
  <si>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</si>
  <si>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</si>
  <si>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</si>
  <si>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</si>
  <si>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</si>
  <si>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</si>
  <si>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</si>
  <si>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</si>
  <si>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</si>
  <si>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</si>
  <si>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</si>
  <si>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</si>
  <si>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</si>
  <si>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</si>
  <si>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</si>
  <si>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</si>
  <si>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</si>
  <si>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</si>
  <si>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</si>
  <si>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</si>
  <si>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</si>
  <si>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</si>
  <si>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</si>
  <si>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</si>
  <si>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</si>
  <si>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</si>
  <si>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</si>
  <si>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</si>
  <si>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</si>
  <si>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</si>
  <si>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</si>
  <si>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</si>
  <si>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</si>
  <si>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</si>
  <si>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</si>
  <si>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</si>
  <si>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</si>
  <si>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</si>
  <si>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</si>
  <si>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</si>
  <si>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</si>
  <si>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</si>
  <si>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</si>
  <si>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</si>
  <si>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</si>
  <si>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</si>
  <si>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</si>
  <si>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</si>
  <si>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</si>
  <si>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</si>
  <si>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</si>
  <si>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</si>
  <si>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</si>
  <si>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</si>
  <si>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</si>
  <si>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</si>
  <si>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</si>
  <si>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</si>
  <si>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</si>
  <si>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</si>
  <si>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</si>
  <si>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</si>
  <si>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</si>
  <si>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</si>
  <si>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</si>
  <si>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</si>
  <si>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</si>
  <si>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</si>
  <si>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</si>
  <si>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</si>
  <si>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</si>
  <si>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</si>
  <si>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</si>
  <si>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</si>
  <si>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</si>
  <si>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</si>
  <si>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</si>
  <si>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</si>
  <si>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</si>
  <si>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</si>
  <si>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</si>
  <si>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</si>
  <si>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</si>
  <si>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</si>
  <si>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</si>
  <si>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</si>
  <si>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</si>
  <si>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</si>
  <si>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</si>
  <si>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</si>
  <si>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</si>
  <si>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</si>
  <si>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</si>
  <si>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</si>
  <si>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</si>
  <si>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</si>
  <si>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</si>
  <si>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</si>
  <si>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</si>
  <si>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</si>
  <si>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</si>
  <si>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</si>
  <si>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</si>
  <si>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</si>
  <si>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</si>
  <si>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</si>
  <si>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</si>
  <si>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</si>
  <si>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</si>
  <si>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</si>
  <si>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</si>
  <si>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</si>
  <si>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</si>
  <si>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</si>
  <si>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</si>
  <si>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</si>
  <si>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</si>
  <si>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</si>
  <si>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</si>
  <si>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</si>
  <si>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</si>
  <si>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</si>
  <si>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</si>
  <si>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</si>
  <si>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</si>
  <si>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</si>
  <si>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</si>
  <si>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</si>
  <si>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</si>
  <si>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</si>
  <si>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</si>
  <si>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</si>
  <si>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</si>
  <si>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</si>
  <si>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</si>
  <si>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</si>
  <si>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</si>
  <si>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</si>
  <si>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</si>
  <si>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</si>
  <si>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</si>
  <si>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</si>
  <si>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</si>
  <si>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</si>
  <si>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</si>
  <si>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</si>
  <si>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</si>
  <si>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</si>
  <si>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</si>
  <si>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</si>
  <si>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</si>
  <si>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</si>
  <si>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</si>
  <si>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</si>
  <si>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</si>
  <si>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</si>
  <si>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</si>
  <si>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</si>
  <si>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</si>
  <si>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</si>
  <si>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</si>
  <si>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</si>
  <si>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</si>
  <si>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</si>
  <si>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</si>
  <si>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</si>
  <si>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</si>
  <si>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</si>
  <si>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</si>
  <si>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</si>
  <si>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</si>
  <si>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</si>
  <si>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</si>
  <si>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</si>
  <si>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</si>
  <si>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</si>
  <si>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</si>
  <si>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</si>
  <si>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</si>
  <si>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</si>
  <si>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</si>
  <si>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</si>
  <si>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</si>
  <si>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</si>
  <si>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</si>
  <si>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</si>
  <si>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</si>
  <si>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</si>
  <si>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</si>
  <si>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</si>
  <si>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</si>
  <si>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</si>
  <si>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</si>
  <si>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</si>
  <si>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</si>
  <si>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</si>
  <si>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</si>
  <si>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</si>
  <si>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</si>
  <si>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</si>
  <si>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</si>
  <si>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</si>
  <si>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</si>
  <si>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</si>
  <si>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</si>
  <si>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</si>
  <si>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</si>
  <si>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</si>
  <si>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</si>
  <si>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</si>
  <si>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</si>
  <si>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</si>
  <si>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</si>
  <si>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</si>
  <si>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</si>
  <si>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</si>
  <si>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</si>
  <si>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</si>
  <si>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</si>
  <si>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</si>
  <si>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</si>
  <si>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</si>
  <si>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</si>
  <si>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</si>
  <si>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</si>
  <si>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</si>
  <si>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</si>
  <si>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</si>
  <si>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</si>
  <si>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</si>
  <si>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</si>
  <si>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</si>
  <si>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</si>
  <si>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</si>
  <si>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</si>
  <si>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</si>
  <si>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</si>
  <si>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</si>
  <si>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</si>
  <si>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</si>
  <si>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</si>
  <si>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</si>
  <si>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</si>
  <si>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</si>
  <si>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</si>
  <si>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</si>
  <si>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</si>
  <si>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</si>
  <si>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</si>
  <si>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</si>
  <si>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</si>
  <si>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</si>
  <si>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</si>
  <si>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</si>
  <si>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</si>
  <si>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</si>
  <si>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</si>
  <si>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</si>
  <si>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</si>
  <si>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</si>
  <si>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</si>
  <si>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</si>
  <si>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</si>
  <si>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</si>
  <si>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</si>
  <si>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</si>
  <si>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</si>
  <si>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</si>
  <si>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</si>
  <si>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</si>
  <si>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</si>
  <si>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</si>
  <si>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</si>
  <si>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</si>
  <si>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</si>
  <si>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</si>
  <si>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</si>
  <si>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</si>
  <si>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</si>
  <si>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</si>
  <si>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</si>
  <si>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</si>
  <si>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</si>
  <si>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</si>
  <si>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</si>
  <si>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</si>
  <si>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</si>
  <si>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</si>
  <si>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</si>
  <si>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</si>
  <si>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</si>
  <si>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</si>
  <si>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</si>
  <si>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</si>
  <si>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</si>
  <si>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</si>
  <si>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</si>
  <si>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</si>
  <si>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</si>
  <si>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</si>
  <si>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</si>
  <si>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</si>
  <si>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</si>
  <si>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</si>
  <si>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</si>
  <si>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</si>
  <si>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</si>
  <si>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</si>
  <si>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</si>
  <si>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</si>
  <si>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</si>
  <si>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</si>
  <si>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</si>
  <si>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</si>
  <si>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</si>
  <si>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</si>
  <si>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</si>
  <si>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</si>
  <si>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</si>
  <si>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</si>
  <si>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</si>
  <si>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</si>
  <si>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</si>
  <si>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</si>
  <si>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</si>
  <si>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</si>
  <si>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</si>
  <si>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</si>
  <si>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</si>
  <si>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</si>
  <si>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</si>
  <si>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</si>
  <si>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</si>
  <si>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</si>
  <si>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</si>
  <si>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</si>
  <si>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</si>
  <si>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</si>
  <si>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</si>
  <si>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</si>
  <si>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</si>
  <si>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</si>
  <si>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</si>
  <si>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</si>
  <si>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</si>
  <si>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</si>
  <si>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</si>
  <si>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</si>
  <si>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</si>
  <si>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</si>
  <si>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</si>
  <si>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</si>
  <si>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</si>
  <si>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</si>
  <si>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</si>
  <si>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</si>
  <si>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</si>
  <si>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</si>
  <si>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</si>
  <si>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</si>
  <si>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</si>
  <si>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</si>
  <si>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</si>
  <si>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</si>
  <si>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</si>
  <si>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</si>
  <si>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</si>
  <si>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</si>
  <si>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</si>
  <si>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</si>
  <si>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</si>
  <si>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</si>
  <si>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</si>
  <si>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</si>
  <si>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</si>
  <si>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</si>
  <si>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</si>
  <si>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</si>
  <si>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</si>
  <si>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</si>
  <si>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</si>
  <si>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</si>
  <si>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</si>
  <si>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</si>
  <si>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</si>
  <si>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</si>
  <si>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</si>
  <si>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</si>
  <si>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</si>
  <si>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</si>
  <si>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</si>
  <si>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</si>
  <si>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</si>
  <si>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</si>
  <si>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</si>
  <si>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</si>
  <si>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</si>
  <si>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</si>
  <si>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</si>
  <si>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</si>
  <si>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</si>
  <si>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</si>
  <si>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</si>
  <si>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</si>
  <si>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</si>
  <si>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</si>
  <si>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</si>
  <si>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</si>
  <si>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</si>
  <si>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</si>
  <si>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</si>
  <si>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</si>
  <si>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</si>
  <si>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</si>
  <si>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</si>
  <si>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</si>
  <si>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</si>
  <si>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</si>
  <si>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</si>
  <si>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</si>
  <si>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</si>
  <si>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</si>
  <si>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</si>
  <si>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</si>
  <si>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</si>
  <si>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</si>
  <si>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</si>
  <si>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</si>
  <si>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</si>
  <si>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</si>
  <si>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</si>
  <si>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</si>
  <si>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</si>
  <si>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</si>
  <si>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</si>
  <si>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</si>
  <si>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</si>
  <si>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</si>
  <si>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</si>
  <si>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</si>
  <si>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</si>
  <si>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</si>
  <si>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</si>
  <si>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</si>
  <si>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</si>
  <si>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</si>
  <si>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</si>
  <si>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</si>
  <si>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</si>
  <si>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</si>
  <si>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</si>
  <si>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</si>
  <si>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</si>
  <si>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</si>
  <si>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</si>
  <si>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</si>
  <si>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</si>
  <si>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</si>
  <si>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</si>
  <si>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</si>
  <si>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</si>
  <si>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</si>
  <si>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</si>
  <si>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</si>
  <si>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</si>
  <si>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</si>
  <si>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</si>
  <si>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</si>
  <si>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</si>
  <si>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</si>
  <si>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</si>
  <si>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</si>
  <si>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</si>
  <si>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</si>
  <si>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</si>
  <si>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</si>
  <si>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</si>
  <si>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</si>
  <si>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</si>
  <si>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</si>
  <si>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</si>
  <si>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</si>
  <si>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</si>
  <si>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</si>
  <si>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</si>
  <si>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</si>
  <si>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</si>
  <si>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</si>
  <si>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</si>
  <si>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</si>
  <si>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</si>
  <si>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</si>
  <si>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</si>
  <si>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</si>
  <si>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</si>
  <si>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</si>
  <si>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</si>
  <si>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</si>
  <si>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</si>
  <si>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</si>
  <si>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</si>
  <si>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</si>
  <si>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</si>
  <si>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</si>
  <si>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</si>
  <si>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</si>
  <si>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</si>
  <si>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</si>
  <si>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</si>
  <si>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</si>
  <si>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</si>
  <si>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</si>
  <si>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</si>
  <si>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</si>
  <si>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</si>
  <si>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</si>
  <si>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</si>
  <si>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</si>
  <si>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</si>
  <si>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</si>
  <si>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</si>
  <si>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</si>
  <si>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</si>
  <si>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</si>
  <si>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</si>
  <si>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</si>
  <si>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</si>
  <si>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</si>
  <si>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</si>
  <si>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</si>
  <si>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</si>
  <si>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</si>
  <si>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</si>
  <si>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</si>
  <si>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</si>
  <si>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</si>
  <si>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</si>
  <si>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</si>
  <si>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</si>
  <si>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</si>
  <si>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</si>
  <si>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</si>
  <si>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</si>
  <si>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</si>
  <si>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</si>
  <si>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</si>
  <si>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</si>
  <si>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</si>
  <si>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</si>
  <si>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</si>
  <si>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</si>
  <si>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</si>
  <si>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</si>
  <si>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</si>
  <si>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</si>
  <si>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</si>
  <si>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</si>
  <si>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</si>
  <si>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</si>
  <si>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</si>
  <si>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</si>
  <si>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</si>
  <si>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</si>
  <si>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</si>
  <si>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</si>
  <si>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</si>
  <si>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</si>
  <si>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</si>
  <si>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</si>
  <si>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</si>
  <si>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</si>
  <si>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</si>
  <si>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</si>
  <si>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</si>
  <si>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</si>
  <si>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</si>
  <si>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</si>
  <si>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</si>
  <si>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</si>
  <si>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</si>
  <si>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</si>
  <si>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</si>
  <si>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</si>
  <si>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</si>
  <si>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</si>
  <si>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</si>
  <si>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</si>
  <si>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</si>
  <si>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</si>
  <si>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</si>
  <si>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</si>
  <si>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</si>
  <si>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</si>
  <si>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</si>
  <si>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</si>
  <si>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</si>
  <si>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</si>
  <si>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</si>
  <si>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</si>
  <si>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</si>
  <si>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</si>
  <si>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</si>
  <si>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</si>
  <si>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</si>
  <si>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</si>
  <si>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</si>
  <si>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</si>
  <si>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</si>
  <si>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</si>
  <si>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</si>
  <si>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</si>
  <si>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</si>
  <si>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</si>
  <si>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</si>
  <si>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</si>
  <si>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</si>
  <si>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</si>
  <si>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</si>
  <si>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</si>
  <si>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</si>
  <si>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</si>
  <si>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</si>
  <si>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</si>
  <si>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</si>
  <si>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</si>
  <si>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</si>
  <si>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</si>
  <si>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</si>
  <si>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</si>
  <si>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</si>
  <si>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</si>
  <si>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</si>
  <si>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</si>
  <si>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</si>
  <si>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</si>
  <si>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</si>
  <si>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</si>
  <si>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</si>
  <si>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</si>
  <si>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</si>
  <si>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</si>
  <si>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</si>
  <si>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</si>
  <si>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</si>
  <si>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</si>
  <si>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</si>
  <si>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</si>
  <si>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</si>
  <si>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</si>
  <si>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</si>
  <si>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</si>
  <si>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</si>
  <si>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</si>
  <si>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</si>
  <si>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</si>
  <si>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</si>
  <si>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</si>
  <si>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</si>
  <si>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</si>
  <si>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</si>
  <si>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</si>
  <si>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</si>
  <si>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</si>
  <si>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</si>
  <si>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</si>
  <si>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</si>
  <si>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</si>
  <si>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</si>
  <si>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</si>
  <si>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</si>
  <si>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</si>
  <si>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</si>
  <si>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</si>
  <si>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</si>
  <si>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</si>
  <si>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</si>
  <si>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</si>
  <si>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</si>
  <si>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</si>
  <si>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</si>
  <si>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</si>
  <si>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</si>
  <si>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</si>
  <si>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</si>
  <si>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</si>
  <si>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</si>
  <si>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</si>
  <si>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</si>
  <si>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</si>
  <si>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</si>
  <si>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</si>
  <si>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</si>
  <si>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</si>
  <si>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</si>
  <si>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</si>
  <si>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</si>
  <si>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</si>
  <si>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</si>
  <si>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</si>
  <si>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</si>
  <si>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</si>
  <si>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</si>
  <si>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</si>
  <si>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</si>
  <si>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</si>
  <si>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</si>
  <si>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</si>
  <si>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</si>
  <si>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</si>
  <si>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</si>
  <si>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</si>
  <si>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</si>
  <si>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</si>
  <si>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</si>
  <si>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</si>
  <si>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</si>
  <si>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</si>
  <si>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</si>
  <si>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</si>
  <si>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</si>
  <si>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</si>
  <si>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</si>
  <si>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</si>
  <si>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</si>
  <si>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</si>
  <si>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</si>
  <si>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</si>
  <si>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</si>
  <si>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</si>
  <si>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</si>
  <si>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</si>
  <si>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</si>
  <si>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</si>
  <si>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</si>
  <si>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</si>
  <si>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</si>
  <si>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</si>
  <si>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</si>
  <si>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</si>
  <si>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</si>
  <si>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</si>
  <si>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</si>
  <si>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</si>
  <si>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</si>
  <si>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</si>
  <si>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</si>
  <si>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</si>
  <si>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</si>
  <si>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</si>
  <si>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</si>
  <si>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</si>
  <si>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</si>
  <si>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</si>
  <si>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</si>
  <si>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</si>
  <si>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</si>
  <si>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</si>
  <si>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</si>
  <si>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</si>
  <si>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</si>
  <si>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</si>
  <si>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</si>
  <si>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</si>
  <si>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</si>
  <si>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</si>
  <si>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</si>
  <si>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</si>
  <si>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</si>
  <si>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</si>
  <si>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</si>
  <si>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</si>
  <si>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</si>
  <si>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</si>
  <si>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</si>
  <si>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</si>
  <si>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</si>
  <si>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</si>
  <si>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</si>
  <si>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</si>
  <si>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</si>
  <si>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</si>
  <si>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</si>
  <si>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</si>
  <si>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</si>
  <si>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</si>
  <si>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</si>
  <si>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</si>
  <si>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</si>
  <si>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</si>
  <si>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</si>
  <si>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</si>
  <si>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</si>
  <si>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</si>
  <si>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</si>
  <si>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</si>
  <si>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</si>
  <si>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</si>
  <si>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</si>
  <si>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</si>
  <si>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</si>
  <si>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</si>
  <si>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</si>
  <si>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</si>
  <si>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</si>
  <si>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</si>
  <si>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</si>
  <si>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</si>
  <si>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</si>
  <si>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</si>
  <si>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</si>
  <si>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</si>
  <si>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</si>
  <si>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</si>
  <si>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</si>
  <si>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</si>
  <si>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</si>
  <si>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</si>
  <si>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</si>
  <si>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</si>
  <si>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</si>
  <si>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</si>
  <si>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</si>
  <si>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</si>
  <si>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</si>
  <si>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</si>
  <si>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</si>
  <si>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</si>
  <si>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</si>
  <si>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</si>
  <si>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</si>
  <si>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</si>
  <si>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</si>
  <si>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</si>
  <si>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</si>
  <si>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</si>
  <si>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</si>
  <si>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</si>
  <si>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</si>
  <si>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</si>
  <si>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</si>
  <si>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</si>
  <si>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</si>
  <si>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</si>
  <si>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</si>
  <si>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</si>
  <si>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</si>
  <si>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</si>
  <si>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</si>
  <si>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</si>
  <si>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</si>
  <si>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</si>
  <si>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</si>
  <si>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</si>
  <si>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</si>
  <si>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</si>
  <si>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</si>
  <si>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</si>
  <si>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</si>
  <si>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</si>
  <si>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</si>
  <si>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</si>
  <si>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</si>
  <si>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</si>
  <si>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</si>
  <si>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</si>
  <si>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</si>
  <si>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</si>
  <si>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</si>
  <si>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</si>
  <si>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</si>
  <si>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</si>
  <si>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</si>
  <si>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</si>
  <si>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</si>
  <si>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</si>
  <si>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</si>
  <si>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</si>
  <si>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</si>
  <si>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</si>
  <si>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</si>
  <si>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</si>
  <si>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</si>
  <si>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</si>
  <si>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</si>
  <si>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</si>
  <si>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</si>
  <si>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</si>
  <si>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</si>
  <si>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</si>
  <si>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</si>
  <si>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</si>
  <si>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</si>
  <si>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</si>
  <si>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</si>
  <si>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</si>
  <si>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</si>
  <si>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</si>
  <si>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</si>
  <si>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</si>
  <si>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</si>
  <si>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</si>
  <si>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</si>
  <si>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</si>
  <si>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</si>
  <si>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</si>
  <si>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</si>
  <si>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</si>
  <si>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</si>
  <si>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</si>
  <si>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</si>
  <si>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</si>
  <si>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</si>
  <si>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</si>
  <si>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</si>
  <si>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</si>
  <si>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</si>
  <si>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</si>
  <si>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</si>
  <si>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</si>
  <si>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</si>
  <si>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</si>
  <si>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</si>
  <si>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</si>
  <si>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</si>
  <si>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</si>
  <si>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</si>
  <si>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</si>
  <si>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</si>
  <si>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</si>
  <si>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</si>
  <si>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</si>
  <si>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</si>
  <si>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</si>
  <si>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</si>
  <si>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</si>
  <si>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</si>
  <si>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</si>
  <si>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</si>
  <si>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</si>
  <si>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</si>
  <si>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</si>
  <si>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</si>
  <si>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</si>
  <si>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</si>
  <si>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</si>
  <si>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</si>
  <si>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</si>
  <si>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</si>
  <si>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</si>
  <si>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</si>
  <si>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</si>
  <si>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</si>
  <si>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</si>
  <si>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</si>
  <si>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</si>
  <si>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</si>
  <si>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</si>
  <si>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</si>
  <si>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</si>
  <si>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</si>
  <si>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</si>
  <si>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</si>
  <si>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</si>
  <si>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</si>
  <si>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</si>
  <si>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</si>
  <si>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</si>
  <si>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</si>
  <si>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</si>
  <si>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</si>
  <si>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</si>
  <si>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</si>
  <si>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</si>
  <si>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</si>
  <si>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</si>
  <si>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</si>
  <si>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</si>
  <si>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</si>
  <si>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</si>
  <si>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</si>
  <si>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</si>
  <si>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</si>
  <si>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</si>
  <si>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</si>
  <si>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</si>
  <si>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</si>
  <si>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</si>
  <si>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</si>
  <si>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</si>
  <si>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</si>
  <si>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</si>
  <si>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</si>
  <si>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</si>
  <si>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</si>
  <si>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</si>
  <si>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</si>
  <si>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</si>
  <si>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</si>
  <si>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</si>
  <si>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</si>
  <si>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</si>
  <si>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</si>
  <si>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</si>
  <si>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</si>
  <si>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</si>
  <si>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</si>
  <si>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</si>
  <si>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</si>
  <si>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</si>
  <si>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</si>
  <si>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</si>
  <si>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</si>
  <si>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</si>
  <si>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</si>
  <si>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</si>
  <si>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</si>
  <si>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</si>
  <si>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</si>
  <si>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</si>
  <si>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</si>
  <si>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</si>
  <si>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</si>
  <si>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</si>
  <si>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</si>
  <si>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</si>
  <si>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</si>
  <si>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</si>
  <si>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</si>
  <si>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</si>
  <si>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</si>
  <si>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</si>
  <si>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</si>
  <si>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</si>
  <si>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</si>
  <si>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</si>
  <si>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</si>
  <si>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</si>
  <si>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</si>
  <si>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</si>
  <si>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</si>
  <si>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</si>
  <si>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</si>
  <si>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</si>
  <si>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</si>
  <si>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</si>
  <si>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</si>
  <si>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</si>
  <si>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</si>
  <si>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</si>
  <si>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</si>
  <si>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</si>
  <si>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</si>
  <si>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</si>
  <si>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</si>
  <si>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</si>
  <si>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</si>
  <si>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</si>
  <si>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</si>
  <si>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</si>
  <si>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</si>
  <si>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</si>
  <si>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</si>
  <si>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</si>
  <si>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</si>
  <si>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</si>
  <si>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</si>
  <si>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</si>
  <si>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</si>
  <si>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</si>
  <si>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</si>
  <si>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</si>
  <si>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</si>
  <si>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</si>
  <si>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</si>
  <si>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</si>
  <si>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</si>
  <si>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</si>
  <si>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</si>
  <si>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</si>
  <si>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</si>
  <si>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</si>
  <si>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</si>
  <si>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</si>
  <si>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</si>
  <si>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</si>
  <si>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</si>
  <si>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</si>
  <si>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</si>
  <si>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</si>
  <si>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</si>
  <si>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</si>
  <si>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</si>
  <si>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</si>
  <si>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</si>
  <si>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</si>
  <si>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</si>
  <si>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</si>
  <si>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</si>
  <si>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</si>
  <si>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</si>
  <si>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</si>
  <si>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</si>
  <si>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</si>
  <si>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</si>
  <si>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</si>
  <si>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</si>
  <si>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</si>
  <si>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</si>
  <si>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</si>
  <si>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</si>
  <si>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</si>
  <si>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</si>
  <si>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</si>
  <si>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</si>
  <si>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</si>
  <si>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</si>
  <si>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</si>
  <si>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</si>
  <si>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</si>
  <si>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</si>
  <si>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</si>
  <si>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</si>
  <si>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</si>
  <si>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</si>
  <si>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</si>
  <si>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</si>
  <si>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</si>
  <si>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</si>
  <si>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</si>
  <si>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</si>
  <si>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</si>
  <si>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</si>
  <si>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</si>
  <si>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</si>
  <si>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</si>
  <si>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</si>
  <si>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</si>
  <si>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</si>
  <si>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</si>
  <si>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</si>
  <si>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</si>
  <si>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</si>
  <si>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</si>
  <si>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</si>
  <si>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</si>
  <si>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</si>
  <si>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</si>
  <si>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</si>
  <si>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</si>
  <si>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</si>
  <si>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</si>
  <si>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</si>
  <si>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</si>
  <si>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</si>
  <si>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</si>
  <si>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</si>
  <si>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</si>
  <si>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</si>
  <si>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</si>
  <si>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</si>
  <si>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</si>
  <si>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</si>
  <si>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</si>
  <si>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</si>
  <si>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</si>
  <si>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</si>
  <si>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</si>
  <si>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</si>
  <si>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</si>
  <si>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</si>
  <si>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</si>
  <si>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</si>
  <si>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</si>
  <si>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</si>
  <si>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</si>
  <si>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</si>
  <si>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</si>
  <si>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</si>
  <si>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</si>
  <si>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</si>
  <si>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</si>
  <si>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</si>
  <si>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</si>
  <si>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</si>
  <si>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</si>
  <si>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</si>
  <si>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</si>
  <si>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</si>
  <si>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</si>
  <si>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</si>
  <si>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</si>
  <si>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</si>
  <si>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</si>
  <si>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</si>
  <si>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</si>
  <si>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</si>
  <si>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</si>
  <si>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</si>
  <si>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</si>
  <si>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</si>
  <si>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</si>
  <si>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</si>
  <si>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</si>
  <si>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</si>
  <si>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</si>
  <si>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</si>
  <si>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</si>
  <si>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</si>
  <si>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</si>
  <si>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</si>
  <si>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</si>
  <si>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</si>
  <si>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</si>
  <si>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</si>
  <si>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</si>
  <si>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</si>
  <si>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</si>
  <si>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</si>
  <si>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</si>
  <si>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</si>
  <si>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</si>
  <si>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</si>
  <si>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</si>
  <si>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</si>
  <si>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</si>
  <si>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</si>
  <si>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</si>
  <si>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</si>
  <si>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</si>
  <si>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</si>
  <si>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</si>
  <si>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</si>
  <si>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</si>
  <si>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</si>
  <si>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</si>
  <si>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</si>
  <si>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</si>
  <si>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</si>
  <si>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</si>
  <si>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</si>
  <si>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</si>
  <si>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</si>
  <si>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</si>
  <si>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</si>
  <si>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</si>
  <si>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</si>
  <si>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</si>
  <si>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</si>
  <si>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</si>
  <si>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</si>
  <si>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</si>
  <si>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</si>
  <si>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</si>
  <si>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</si>
  <si>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</si>
  <si>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</si>
  <si>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</si>
  <si>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</si>
  <si>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</si>
  <si>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</si>
  <si>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</si>
  <si>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</si>
  <si>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</si>
  <si>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</si>
  <si>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</si>
  <si>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</si>
  <si>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</si>
  <si>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</si>
  <si>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</si>
  <si>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</si>
  <si>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</si>
  <si>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</si>
  <si>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</si>
  <si>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</si>
  <si>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</si>
  <si>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</si>
  <si>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</si>
  <si>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</si>
  <si>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</si>
  <si>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</si>
  <si>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</si>
  <si>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</si>
  <si>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</si>
  <si>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</si>
  <si>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</si>
  <si>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</si>
  <si>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</si>
  <si>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</si>
  <si>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</si>
  <si>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</si>
  <si>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</si>
  <si>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</si>
  <si>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</si>
  <si>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</si>
  <si>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</si>
  <si>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</si>
  <si>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</si>
  <si>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</si>
  <si>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</si>
  <si>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</si>
  <si>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</si>
  <si>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</si>
  <si>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</si>
  <si>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</si>
  <si>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</si>
  <si>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</si>
  <si>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</si>
  <si>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</si>
  <si>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</si>
  <si>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</si>
  <si>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</si>
  <si>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</si>
  <si>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</si>
  <si>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</si>
  <si>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</si>
  <si>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</si>
  <si>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</si>
  <si>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</si>
  <si>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</si>
  <si>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</si>
  <si>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</si>
  <si>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</si>
  <si>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</si>
  <si>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</si>
  <si>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</si>
  <si>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</si>
  <si>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</si>
  <si>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</si>
  <si>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</si>
  <si>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</si>
  <si>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</si>
  <si>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</si>
  <si>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</si>
  <si>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</si>
  <si>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</si>
  <si>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</si>
  <si>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</si>
  <si>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</si>
  <si>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</si>
  <si>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</si>
  <si>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</si>
  <si>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</si>
  <si>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</si>
  <si>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</si>
  <si>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</si>
  <si>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</si>
  <si>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</si>
  <si>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</si>
  <si>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</si>
  <si>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</si>
  <si>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</si>
  <si>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</si>
  <si>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</si>
  <si>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</si>
  <si>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</si>
  <si>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</si>
  <si>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</si>
  <si>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</si>
  <si>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</si>
  <si>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</si>
  <si>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</si>
  <si>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</si>
  <si>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</si>
  <si>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</si>
  <si>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</si>
  <si>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</si>
  <si>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</si>
  <si>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</si>
  <si>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</si>
  <si>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</si>
  <si>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</si>
  <si>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</si>
  <si>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</si>
  <si>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</si>
  <si>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</si>
  <si>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</si>
  <si>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</si>
  <si>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</si>
  <si>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</si>
  <si>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</si>
  <si>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</si>
  <si>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</si>
  <si>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</si>
  <si>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</si>
  <si>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</si>
  <si>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</si>
  <si>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</si>
  <si>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</si>
  <si>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</si>
  <si>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</si>
  <si>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</si>
  <si>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</si>
  <si>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</si>
  <si>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</si>
  <si>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</si>
  <si>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</si>
  <si>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</si>
  <si>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</si>
  <si>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</si>
  <si>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</si>
  <si>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</si>
  <si>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</si>
  <si>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</si>
  <si>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</si>
  <si>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</si>
  <si>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</si>
  <si>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</si>
  <si>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</si>
  <si>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</si>
  <si>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</si>
  <si>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</si>
  <si>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</si>
  <si>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</si>
  <si>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</si>
  <si>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</si>
  <si>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</si>
  <si>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</si>
  <si>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</si>
  <si>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</si>
  <si>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</si>
  <si>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</si>
  <si>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</si>
  <si>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</si>
  <si>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</si>
  <si>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</si>
  <si>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</si>
  <si>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</si>
  <si>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</si>
  <si>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</si>
  <si>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</si>
  <si>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</si>
  <si>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</si>
  <si>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</si>
  <si>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</si>
  <si>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</si>
  <si>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</si>
  <si>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</si>
  <si>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</si>
  <si>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</si>
  <si>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</si>
  <si>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</si>
  <si>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</si>
  <si>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</si>
  <si>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</si>
  <si>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</si>
  <si>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</si>
  <si>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</si>
  <si>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</si>
  <si>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</si>
  <si>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</si>
  <si>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</si>
  <si>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</si>
  <si>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</si>
  <si>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</si>
  <si>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</si>
  <si>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</si>
  <si>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</si>
  <si>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</si>
  <si>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</si>
  <si>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</si>
  <si>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</si>
  <si>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</si>
  <si>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</si>
  <si>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</si>
  <si>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</si>
  <si>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</si>
  <si>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</si>
  <si>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</si>
  <si>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</si>
  <si>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</si>
  <si>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</si>
  <si>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</si>
  <si>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</si>
  <si>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</si>
  <si>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</si>
  <si>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</si>
  <si>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</si>
  <si>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</si>
  <si>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</si>
  <si>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</si>
  <si>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</si>
  <si>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</si>
  <si>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</si>
  <si>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</si>
  <si>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</si>
  <si>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</si>
  <si>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</si>
  <si>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</si>
  <si>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</si>
  <si>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</si>
  <si>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</si>
  <si>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</si>
  <si>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</si>
  <si>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</si>
  <si>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</si>
  <si>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</si>
  <si>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</si>
  <si>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</si>
  <si>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</si>
  <si>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</si>
  <si>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</si>
  <si>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</si>
  <si>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</si>
  <si>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</si>
  <si>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</si>
  <si>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</si>
  <si>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</si>
  <si>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</si>
  <si>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</si>
  <si>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</si>
  <si>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</si>
  <si>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</si>
  <si>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</si>
  <si>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</si>
  <si>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</si>
  <si>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</si>
  <si>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</si>
  <si>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</si>
  <si>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</si>
  <si>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</si>
  <si>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</si>
  <si>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</si>
  <si>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</si>
  <si>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</si>
  <si>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</si>
  <si>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</si>
  <si>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</si>
  <si>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</si>
  <si>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</si>
  <si>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</si>
  <si>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</si>
  <si>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</si>
  <si>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</si>
  <si>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</si>
  <si>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</si>
  <si>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</si>
  <si>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</si>
  <si>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</si>
  <si>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</si>
  <si>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</si>
  <si>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</si>
  <si>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</si>
  <si>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</si>
  <si>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</si>
  <si>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</si>
  <si>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</si>
  <si>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</si>
  <si>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</si>
  <si>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</si>
  <si>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</si>
  <si>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</si>
  <si>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</si>
  <si>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</si>
  <si>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</si>
  <si>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</si>
  <si>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</si>
  <si>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</si>
  <si>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</si>
  <si>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</si>
  <si>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</si>
  <si>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</si>
  <si>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</si>
  <si>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</si>
  <si>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</si>
  <si>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</si>
  <si>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</si>
  <si>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</si>
  <si>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</si>
  <si>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</si>
  <si>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</si>
  <si>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</si>
  <si>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</si>
  <si>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</si>
  <si>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</si>
  <si>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</si>
  <si>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</si>
  <si>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</si>
  <si>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</si>
  <si>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</si>
  <si>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</si>
  <si>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</si>
  <si>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</si>
  <si>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</si>
  <si>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</si>
  <si>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</si>
  <si>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</si>
  <si>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</si>
  <si>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</si>
  <si>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</si>
  <si>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</si>
  <si>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</si>
  <si>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</si>
  <si>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</si>
  <si>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</si>
  <si>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</si>
  <si>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</si>
  <si>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</si>
  <si>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</si>
  <si>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</si>
  <si>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</si>
  <si>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</si>
  <si>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</si>
  <si>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</si>
  <si>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</si>
  <si>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</si>
  <si>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</si>
  <si>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</si>
  <si>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</si>
  <si>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</si>
  <si>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</si>
  <si>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</si>
  <si>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</si>
  <si>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</si>
  <si>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</si>
  <si>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</si>
  <si>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</si>
  <si>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</si>
  <si>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</si>
  <si>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</si>
  <si>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</si>
  <si>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</si>
  <si>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</si>
  <si>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</si>
  <si>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</si>
  <si>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</si>
  <si>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</si>
  <si>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</si>
  <si>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</si>
  <si>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</si>
  <si>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</si>
  <si>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</si>
  <si>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</si>
  <si>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</si>
  <si>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</si>
  <si>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</si>
  <si>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</si>
  <si>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</si>
  <si>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</si>
  <si>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</si>
  <si>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</si>
  <si>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</si>
  <si>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</si>
  <si>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</si>
  <si>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</si>
  <si>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</si>
  <si>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</si>
  <si>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</si>
  <si>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</si>
  <si>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</si>
  <si>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</si>
  <si>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</si>
  <si>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</si>
  <si>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</si>
  <si>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</si>
  <si>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</si>
  <si>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</si>
  <si>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</si>
  <si>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</si>
  <si>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</si>
  <si>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</si>
  <si>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</si>
  <si>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</si>
  <si>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</si>
  <si>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</si>
  <si>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</si>
  <si>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</si>
  <si>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</si>
  <si>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</si>
  <si>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</si>
  <si>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</si>
  <si>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</si>
  <si>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</si>
  <si>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</si>
  <si>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</si>
  <si>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</si>
  <si>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</si>
  <si>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</si>
  <si>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</si>
  <si>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</si>
  <si>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</si>
  <si>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</si>
  <si>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</si>
  <si>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</si>
  <si>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</si>
  <si>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</si>
  <si>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</si>
  <si>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</si>
  <si>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</si>
  <si>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</si>
  <si>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</si>
  <si>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</si>
  <si>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</si>
  <si>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</si>
  <si>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</si>
  <si>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</si>
  <si>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</si>
  <si>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</si>
  <si>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</si>
  <si>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</si>
  <si>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</si>
  <si>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</si>
  <si>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</si>
  <si>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</si>
  <si>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</si>
  <si>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</si>
  <si>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</si>
  <si>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</si>
  <si>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</si>
  <si>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</si>
  <si>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</si>
  <si>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</si>
  <si>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</si>
  <si>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</si>
  <si>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</si>
  <si>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</si>
  <si>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</si>
  <si>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</si>
  <si>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</si>
  <si>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</si>
  <si>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</si>
  <si>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</si>
  <si>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</si>
  <si>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</si>
  <si>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</si>
  <si>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</si>
  <si>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</si>
  <si>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</si>
  <si>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</si>
  <si>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</si>
  <si>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</si>
  <si>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</si>
  <si>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</si>
  <si>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</si>
  <si>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</si>
  <si>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</si>
  <si>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</si>
  <si>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</si>
  <si>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</si>
  <si>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</si>
  <si>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</si>
  <si>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</si>
  <si>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</si>
  <si>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</si>
  <si>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</si>
  <si>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</si>
  <si>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</si>
  <si>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</si>
  <si>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</si>
  <si>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</si>
  <si>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</si>
  <si>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</si>
  <si>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</si>
  <si>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</si>
  <si>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</si>
  <si>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</si>
  <si>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</si>
  <si>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</si>
  <si>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</si>
  <si>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</si>
  <si>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</si>
  <si>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</si>
  <si>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</si>
  <si>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</si>
  <si>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</si>
  <si>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</si>
  <si>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</si>
  <si>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</si>
  <si>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</si>
  <si>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</si>
  <si>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</si>
  <si>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</si>
  <si>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</si>
  <si>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</si>
  <si>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</si>
  <si>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</si>
  <si>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</si>
  <si>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</si>
  <si>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</si>
  <si>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</si>
  <si>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</si>
  <si>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</si>
  <si>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</si>
  <si>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</si>
  <si>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</si>
  <si>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</si>
  <si>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</si>
  <si>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</si>
  <si>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</si>
  <si>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</si>
  <si>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</si>
  <si>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</si>
  <si>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</si>
  <si>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</si>
  <si>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</si>
  <si>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</si>
  <si>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</si>
  <si>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</si>
  <si>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</si>
  <si>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</si>
  <si>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</si>
  <si>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</si>
  <si>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</si>
  <si>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</si>
  <si>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</si>
  <si>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</si>
  <si>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</si>
  <si>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</si>
  <si>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</si>
  <si>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</si>
  <si>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</si>
  <si>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</si>
  <si>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</si>
  <si>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</si>
  <si>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</si>
  <si>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</si>
  <si>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</si>
  <si>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</si>
  <si>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</si>
  <si>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</si>
  <si>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</si>
  <si>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</si>
  <si>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</si>
  <si>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</si>
  <si>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</si>
  <si>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</si>
  <si>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</si>
  <si>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</si>
  <si>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</si>
  <si>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</si>
  <si>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</si>
  <si>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</si>
  <si>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</si>
  <si>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</si>
  <si>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</si>
  <si>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</si>
  <si>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</si>
  <si>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</si>
  <si>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</si>
  <si>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</si>
  <si>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</si>
  <si>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</si>
  <si>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</si>
  <si>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</si>
  <si>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</si>
  <si>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</si>
  <si>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</si>
  <si>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</si>
  <si>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</si>
  <si>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</si>
  <si>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</si>
  <si>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</si>
  <si>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</si>
  <si>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</si>
  <si>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</si>
  <si>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</si>
  <si>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</si>
  <si>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</si>
  <si>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</si>
  <si>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</si>
  <si>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</si>
  <si>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</si>
  <si>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</si>
  <si>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</si>
  <si>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</si>
  <si>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</si>
  <si>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</si>
  <si>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</si>
  <si>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</si>
  <si>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</si>
  <si>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</si>
  <si>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</si>
  <si>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</si>
  <si>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</si>
  <si>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</si>
  <si>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</si>
  <si>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</si>
  <si>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</si>
  <si>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</si>
  <si>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</si>
  <si>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</si>
  <si>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</si>
  <si>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</si>
  <si>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</si>
  <si>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</si>
  <si>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</si>
  <si>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</si>
  <si>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</si>
  <si>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</si>
  <si>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</si>
  <si>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</si>
  <si>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</si>
  <si>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</si>
  <si>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</si>
  <si>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</si>
  <si>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</si>
  <si>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</si>
  <si>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</si>
  <si>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</si>
  <si>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</si>
  <si>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</si>
  <si>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</si>
  <si>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</si>
  <si>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</si>
  <si>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</si>
  <si>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</si>
  <si>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</si>
  <si>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</si>
  <si>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</si>
  <si>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</si>
  <si>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</si>
  <si>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</si>
  <si>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</si>
  <si>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</si>
  <si>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</si>
  <si>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</si>
  <si>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</si>
  <si>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</si>
  <si>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</si>
  <si>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</si>
  <si>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</si>
  <si>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</si>
  <si>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</si>
  <si>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</si>
  <si>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</si>
  <si>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</si>
  <si>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</si>
  <si>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</si>
  <si>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</si>
  <si>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</si>
  <si>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</si>
  <si>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</si>
  <si>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</si>
  <si>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</si>
  <si>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</si>
  <si>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</si>
  <si>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</si>
  <si>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</si>
  <si>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</si>
  <si>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</si>
  <si>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</si>
  <si>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</si>
  <si>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</si>
  <si>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</si>
  <si>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</si>
  <si>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</si>
  <si>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</si>
  <si>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</si>
  <si>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</si>
  <si>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</si>
  <si>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</si>
  <si>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</si>
  <si>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</si>
  <si>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</si>
  <si>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</si>
  <si>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</si>
  <si>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</si>
  <si>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</si>
  <si>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</si>
  <si>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</si>
  <si>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</si>
  <si>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</si>
  <si>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</si>
  <si>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</si>
  <si>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</si>
  <si>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</si>
  <si>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</si>
  <si>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</si>
  <si>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</si>
  <si>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</si>
  <si>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</si>
  <si>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</si>
  <si>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</si>
  <si>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</si>
  <si>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</si>
  <si>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</si>
  <si>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</si>
  <si>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</si>
  <si>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</si>
  <si>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</si>
  <si>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</si>
  <si>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</si>
  <si>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</si>
  <si>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</si>
  <si>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</si>
  <si>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</si>
  <si>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</si>
  <si>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</si>
  <si>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</si>
  <si>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</si>
  <si>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</si>
  <si>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</si>
  <si>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</si>
  <si>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</si>
  <si>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</si>
  <si>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</si>
  <si>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</si>
  <si>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</si>
  <si>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</si>
  <si>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</si>
  <si>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</si>
  <si>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</si>
  <si>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</si>
  <si>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</si>
  <si>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</si>
  <si>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</si>
  <si>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</si>
  <si>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</si>
  <si>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</si>
  <si>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</si>
  <si>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</si>
  <si>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</si>
  <si>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</si>
  <si>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</si>
  <si>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</si>
  <si>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</si>
  <si>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</si>
  <si>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</si>
  <si>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</si>
  <si>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</si>
  <si>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</si>
  <si>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</si>
  <si>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</si>
  <si>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</si>
  <si>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</si>
  <si>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</si>
  <si>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</si>
  <si>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</si>
  <si>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</si>
  <si>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</si>
  <si>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</si>
  <si>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</si>
  <si>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</si>
  <si>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</si>
  <si>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</si>
  <si>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</si>
  <si>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</si>
  <si>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</si>
  <si>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</si>
  <si>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</si>
  <si>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</si>
  <si>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</si>
  <si>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</si>
  <si>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</si>
  <si>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</si>
  <si>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</si>
  <si>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</si>
  <si>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</si>
  <si>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</si>
  <si>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</si>
  <si>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</si>
  <si>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</si>
  <si>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</si>
  <si>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</si>
  <si>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</si>
  <si>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</si>
  <si>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</si>
  <si>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</si>
  <si>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</si>
  <si>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</si>
  <si>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</si>
  <si>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</si>
  <si>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</si>
  <si>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</si>
  <si>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</si>
  <si>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</si>
  <si>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</si>
  <si>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</si>
  <si>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</si>
  <si>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</si>
  <si>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</si>
  <si>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</si>
  <si>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</si>
  <si>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</si>
  <si>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</si>
  <si>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</si>
  <si>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</si>
  <si>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</si>
  <si>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</si>
  <si>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</si>
  <si>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</si>
  <si>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</si>
  <si>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</si>
  <si>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</si>
  <si>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</si>
  <si>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</si>
  <si>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</si>
  <si>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</si>
  <si>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</si>
  <si>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</si>
  <si>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</si>
  <si>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</si>
  <si>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</si>
  <si>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</si>
  <si>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</si>
  <si>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</si>
  <si>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</si>
  <si>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</si>
  <si>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</si>
  <si>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</si>
  <si>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</si>
  <si>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</si>
  <si>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</si>
  <si>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</si>
  <si>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</si>
  <si>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</si>
  <si>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</si>
  <si>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</si>
  <si>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</si>
  <si>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</si>
  <si>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</si>
  <si>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</si>
  <si>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</si>
  <si>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</si>
  <si>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</si>
  <si>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</si>
  <si>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</si>
  <si>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</si>
  <si>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</si>
  <si>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</si>
  <si>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</si>
  <si>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</si>
  <si>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</si>
  <si>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</si>
  <si>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</si>
  <si>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</si>
  <si>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</si>
  <si>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</si>
  <si>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</si>
  <si>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</si>
  <si>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</si>
  <si>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</si>
  <si>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</si>
  <si>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</si>
  <si>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</si>
  <si>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</si>
  <si>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</si>
  <si>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</si>
  <si>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</si>
  <si>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</si>
  <si>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</si>
  <si>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</si>
  <si>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</si>
  <si>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</si>
  <si>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</si>
  <si>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</si>
  <si>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</si>
  <si>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</si>
  <si>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</si>
  <si>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</si>
  <si>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</si>
  <si>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</si>
  <si>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</si>
  <si>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</si>
  <si>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</si>
  <si>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</si>
  <si>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</si>
  <si>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</si>
  <si>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</si>
  <si>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</si>
  <si>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</si>
  <si>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</si>
  <si>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</si>
  <si>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</si>
  <si>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</si>
  <si>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</si>
  <si>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</si>
  <si>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</si>
  <si>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</si>
  <si>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</si>
  <si>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</si>
  <si>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</si>
  <si>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</si>
  <si>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</si>
  <si>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</si>
  <si>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</si>
  <si>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</si>
  <si>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</si>
  <si>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</si>
  <si>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</si>
  <si>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</si>
  <si>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</si>
  <si>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</si>
  <si>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</si>
  <si>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</si>
  <si>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</si>
  <si>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</si>
  <si>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</si>
  <si>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</si>
  <si>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</si>
  <si>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</si>
  <si>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</si>
  <si>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</si>
  <si>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</si>
  <si>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</si>
  <si>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</si>
  <si>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</si>
  <si>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</si>
  <si>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</si>
  <si>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</si>
  <si>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</si>
  <si>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</si>
  <si>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</si>
  <si>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</si>
  <si>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</si>
  <si>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</si>
  <si>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</si>
  <si>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</si>
  <si>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</si>
  <si>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</si>
  <si>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</si>
  <si>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</si>
  <si>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</si>
  <si>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</si>
  <si>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</si>
  <si>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</si>
  <si>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</si>
  <si>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</si>
  <si>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</si>
  <si>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</si>
  <si>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</si>
  <si>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</si>
  <si>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</si>
  <si>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</si>
  <si>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</si>
  <si>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</si>
  <si>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</si>
  <si>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</si>
  <si>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</si>
  <si>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</si>
  <si>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</si>
  <si>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</si>
  <si>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</si>
  <si>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</si>
  <si>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</si>
  <si>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</si>
  <si>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</si>
  <si>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</si>
  <si>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</si>
  <si>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</si>
  <si>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</si>
  <si>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</si>
  <si>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</si>
  <si>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</si>
  <si>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</si>
  <si>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</si>
  <si>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</si>
  <si>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</si>
  <si>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</si>
  <si>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</si>
  <si>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</si>
  <si>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</si>
  <si>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</si>
  <si>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</si>
  <si>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</si>
  <si>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</si>
  <si>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</si>
  <si>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</si>
  <si>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</si>
  <si>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</si>
  <si>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</si>
  <si>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</si>
  <si>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</si>
  <si>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</si>
  <si>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</si>
  <si>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</si>
  <si>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</si>
  <si>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</si>
  <si>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</si>
  <si>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</si>
  <si>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</si>
  <si>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</si>
  <si>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</si>
  <si>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</si>
  <si>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</si>
  <si>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</si>
  <si>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</si>
  <si>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</si>
  <si>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</si>
  <si>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</si>
  <si>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</si>
  <si>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</si>
  <si>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</si>
  <si>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</si>
  <si>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</si>
  <si>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</si>
  <si>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</si>
  <si>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</si>
  <si>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</si>
  <si>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</si>
  <si>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</si>
  <si>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</si>
  <si>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</si>
  <si>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</si>
  <si>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</si>
  <si>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</si>
  <si>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</si>
  <si>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</si>
  <si>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</si>
  <si>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</si>
  <si>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</si>
  <si>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</si>
  <si>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</si>
  <si>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</si>
  <si>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</si>
  <si>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</si>
  <si>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</si>
  <si>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</si>
  <si>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</si>
  <si>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</si>
  <si>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</si>
  <si>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</si>
  <si>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</si>
  <si>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</si>
  <si>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</si>
  <si>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</si>
  <si>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</si>
  <si>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</si>
  <si>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</si>
  <si>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</si>
  <si>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</si>
  <si>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</si>
  <si>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</si>
  <si>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</si>
  <si>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</si>
  <si>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</si>
  <si>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</si>
  <si>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</si>
  <si>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</si>
  <si>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</si>
  <si>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</si>
  <si>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</si>
  <si>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</si>
  <si>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</si>
  <si>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</si>
  <si>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</si>
  <si>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</si>
  <si>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</si>
  <si>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</si>
  <si>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</si>
  <si>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</si>
  <si>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</si>
  <si>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</si>
  <si>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</si>
  <si>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</si>
  <si>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</si>
  <si>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</si>
  <si>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</si>
  <si>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</si>
  <si>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</si>
  <si>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</si>
  <si>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</si>
  <si>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</si>
  <si>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</si>
  <si>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</si>
  <si>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</si>
  <si>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</si>
  <si>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</si>
  <si>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</si>
  <si>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</si>
  <si>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</si>
  <si>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</si>
  <si>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</si>
  <si>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</si>
  <si>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</si>
  <si>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</si>
  <si>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</si>
  <si>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</si>
  <si>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</si>
  <si>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</si>
  <si>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</si>
  <si>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</si>
  <si>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</si>
  <si>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</si>
  <si>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</si>
  <si>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</si>
  <si>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</si>
  <si>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</si>
  <si>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</si>
  <si>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</si>
  <si>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</si>
  <si>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</si>
  <si>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</si>
  <si>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</si>
  <si>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</si>
  <si>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</si>
  <si>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</si>
  <si>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</si>
  <si>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</si>
  <si>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</si>
  <si>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</si>
  <si>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</si>
  <si>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</si>
  <si>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</si>
  <si>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</si>
  <si>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</si>
  <si>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</si>
  <si>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</si>
  <si>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</si>
  <si>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</si>
  <si>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</si>
  <si>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</si>
  <si>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</si>
  <si>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</si>
  <si>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</si>
  <si>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</si>
  <si>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</si>
  <si>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</si>
  <si>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</si>
  <si>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</si>
  <si>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</si>
  <si>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</si>
  <si>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</si>
  <si>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</si>
  <si>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</si>
  <si>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</si>
  <si>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</si>
  <si>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</si>
  <si>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</si>
  <si>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</si>
  <si>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</si>
  <si>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</si>
  <si>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</si>
  <si>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</si>
  <si>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</si>
  <si>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</si>
  <si>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</si>
  <si>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</si>
  <si>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</si>
  <si>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</si>
  <si>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</si>
  <si>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</si>
  <si>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</si>
  <si>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</si>
  <si>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</si>
  <si>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</si>
  <si>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</si>
  <si>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</si>
  <si>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</si>
  <si>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</si>
  <si>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</si>
  <si>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</si>
  <si>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</si>
  <si>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</si>
  <si>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</si>
  <si>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</si>
  <si>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</si>
  <si>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</si>
  <si>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</si>
  <si>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</si>
  <si>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</si>
  <si>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</si>
  <si>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</si>
  <si>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</si>
  <si>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</si>
  <si>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</si>
  <si>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</si>
  <si>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</si>
  <si>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</si>
  <si>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</si>
  <si>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</si>
  <si>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</si>
  <si>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</si>
  <si>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</si>
  <si>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</si>
  <si>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</si>
  <si>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</si>
  <si>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</si>
  <si>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</si>
  <si>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</si>
  <si>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</si>
  <si>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</si>
  <si>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</si>
  <si>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</si>
  <si>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</si>
  <si>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</si>
  <si>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</si>
  <si>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</si>
  <si>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</si>
  <si>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</si>
  <si>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</si>
  <si>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</si>
  <si>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</si>
  <si>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</si>
  <si>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</si>
  <si>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</si>
  <si>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</si>
  <si>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</si>
  <si>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</si>
  <si>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</si>
  <si>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</si>
  <si>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</si>
  <si>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</si>
  <si>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</si>
  <si>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</si>
  <si>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</si>
  <si>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</si>
  <si>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</si>
  <si>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</si>
  <si>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</si>
  <si>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</si>
  <si>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</si>
  <si>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</si>
  <si>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</si>
  <si>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</si>
  <si>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</si>
  <si>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</si>
  <si>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</si>
  <si>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</si>
  <si>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</si>
  <si>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</si>
  <si>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</si>
  <si>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</si>
  <si>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</si>
  <si>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</si>
  <si>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</si>
  <si>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</si>
  <si>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</si>
  <si>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</si>
  <si>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</si>
  <si>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</si>
  <si>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</si>
  <si>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</si>
  <si>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</si>
  <si>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</si>
  <si>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</si>
  <si>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</si>
  <si>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</si>
  <si>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</si>
  <si>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</si>
  <si>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</si>
  <si>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</si>
  <si>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</si>
  <si>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</si>
  <si>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</si>
  <si>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</si>
  <si>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</si>
  <si>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</si>
  <si>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</si>
  <si>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</si>
  <si>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</si>
  <si>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</si>
  <si>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</si>
  <si>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</si>
  <si>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</si>
  <si>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</si>
  <si>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</si>
  <si>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</si>
  <si>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</si>
  <si>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</si>
  <si>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</si>
  <si>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</si>
  <si>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</si>
  <si>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</si>
  <si>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</si>
  <si>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</si>
  <si>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</si>
  <si>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</si>
  <si>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</si>
  <si>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</si>
  <si>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</si>
  <si>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</si>
  <si>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</si>
  <si>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</si>
  <si>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</si>
  <si>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</si>
  <si>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</si>
  <si>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</si>
  <si>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</si>
  <si>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</si>
  <si>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</si>
  <si>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</si>
  <si>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</si>
  <si>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</si>
  <si>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</si>
  <si>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</si>
  <si>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</si>
  <si>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</si>
  <si>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</si>
  <si>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</si>
  <si>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</si>
  <si>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</si>
  <si>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</si>
  <si>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</si>
  <si>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</si>
  <si>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</si>
  <si>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</si>
  <si>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</si>
  <si>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</si>
  <si>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</si>
  <si>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</si>
  <si>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</si>
  <si>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</si>
  <si>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</si>
  <si>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</si>
  <si>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</si>
  <si>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</si>
  <si>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</si>
  <si>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</si>
  <si>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</si>
  <si>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</si>
  <si>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</si>
  <si>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</si>
  <si>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</si>
  <si>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</si>
  <si>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</si>
  <si>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</si>
  <si>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</si>
  <si>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</si>
  <si>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</si>
  <si>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</si>
  <si>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</si>
  <si>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</si>
  <si>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</si>
  <si>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</si>
  <si>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</si>
  <si>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</si>
  <si>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</si>
  <si>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</si>
  <si>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</si>
  <si>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</si>
  <si>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</si>
  <si>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</si>
  <si>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</si>
  <si>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</si>
  <si>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</si>
  <si>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</si>
  <si>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</si>
  <si>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</si>
  <si>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</si>
  <si>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</si>
  <si>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</si>
  <si>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</si>
  <si>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</si>
  <si>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</si>
  <si>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</si>
  <si>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</si>
  <si>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</si>
  <si>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</si>
  <si>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</si>
  <si>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</si>
  <si>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</si>
  <si>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</si>
  <si>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</si>
  <si>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</si>
  <si>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</si>
  <si>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</si>
  <si>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</si>
  <si>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</si>
  <si>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</si>
  <si>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</si>
  <si>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</si>
  <si>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</si>
  <si>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</si>
  <si>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</si>
  <si>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</si>
  <si>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</si>
  <si>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</si>
  <si>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</si>
  <si>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</si>
  <si>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</si>
  <si>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</si>
  <si>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</si>
  <si>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</si>
  <si>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</si>
  <si>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</si>
  <si>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</si>
  <si>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</si>
  <si>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</si>
  <si>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</si>
  <si>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</si>
  <si>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</si>
  <si>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</si>
  <si>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</si>
  <si>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</si>
  <si>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</si>
  <si>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</si>
  <si>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</si>
  <si>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</si>
  <si>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</si>
  <si>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</si>
  <si>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</si>
  <si>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</si>
  <si>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</si>
  <si>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</si>
  <si>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</si>
  <si>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</si>
  <si>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</si>
  <si>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</si>
  <si>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</si>
  <si>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</si>
  <si>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</si>
  <si>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</si>
  <si>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</si>
  <si>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</si>
  <si>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</si>
  <si>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</si>
  <si>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</si>
  <si>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</si>
  <si>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</si>
  <si>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</si>
  <si>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</si>
  <si>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</si>
  <si>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</si>
  <si>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</si>
  <si>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</si>
  <si>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</si>
  <si>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</si>
  <si>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</si>
  <si>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</si>
  <si>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</si>
  <si>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</si>
  <si>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</si>
  <si>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</si>
  <si>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</si>
  <si>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</si>
  <si>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</si>
  <si>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</si>
  <si>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</si>
  <si>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</si>
  <si>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</si>
  <si>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</si>
  <si>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</si>
  <si>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</si>
  <si>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</si>
  <si>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</si>
  <si>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</si>
  <si>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</si>
  <si>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</si>
  <si>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</si>
  <si>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</si>
  <si>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</si>
  <si>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</si>
  <si>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</si>
  <si>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</si>
  <si>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</si>
  <si>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</si>
  <si>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</si>
  <si>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</si>
  <si>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</si>
  <si>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</si>
  <si>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</si>
  <si>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</si>
  <si>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</si>
  <si>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</si>
  <si>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</si>
  <si>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</si>
  <si>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</si>
  <si>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</si>
  <si>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</si>
  <si>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</si>
  <si>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</si>
  <si>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</si>
  <si>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</si>
  <si>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</si>
  <si>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</si>
  <si>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</si>
  <si>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</si>
  <si>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</si>
  <si>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</si>
  <si>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</si>
  <si>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</si>
  <si>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</si>
  <si>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</si>
  <si>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</si>
  <si>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</si>
  <si>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</si>
  <si>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</si>
  <si>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</si>
  <si>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</si>
  <si>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</si>
  <si>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</si>
  <si>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</si>
  <si>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</si>
  <si>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</si>
  <si>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</si>
  <si>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</si>
  <si>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</si>
  <si>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</si>
  <si>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</si>
  <si>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</si>
  <si>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</si>
  <si>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</si>
  <si>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</si>
  <si>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</si>
  <si>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</si>
  <si>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</si>
  <si>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</si>
  <si>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</si>
  <si>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</si>
  <si>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</si>
  <si>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</si>
  <si>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</si>
  <si>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</si>
  <si>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</si>
  <si>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</si>
  <si>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</si>
  <si>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</si>
  <si>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</si>
  <si>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</si>
  <si>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</si>
  <si>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</si>
  <si>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</si>
  <si>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</si>
  <si>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</si>
  <si>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</si>
  <si>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</si>
  <si>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</si>
  <si>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</si>
  <si>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</si>
  <si>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</si>
  <si>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</si>
  <si>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</si>
  <si>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</si>
  <si>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</si>
  <si>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</si>
  <si>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</si>
  <si>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</si>
  <si>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</si>
  <si>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</si>
  <si>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</si>
  <si>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</si>
  <si>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</si>
  <si>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</si>
  <si>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</si>
  <si>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</si>
  <si>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</si>
  <si>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</si>
  <si>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</si>
  <si>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</si>
  <si>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</si>
  <si>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</si>
  <si>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</si>
  <si>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</si>
  <si>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</si>
  <si>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</si>
  <si>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</si>
  <si>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</si>
  <si>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</si>
  <si>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</si>
  <si>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</si>
  <si>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</si>
  <si>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</si>
  <si>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</si>
  <si>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</si>
  <si>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</si>
  <si>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</si>
  <si>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</si>
  <si>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</si>
  <si>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EUROQUARTZ LIMITED</t>
  </si>
  <si>
    <t>1773012</t>
  </si>
  <si>
    <t>UK COMPANY REGISTRATION</t>
  </si>
  <si>
    <t>BLACKNELL LANE INDUSTRIAL ESTATE, CREWKERNE UK TA18 7HE</t>
  </si>
  <si>
    <t>ANDY TREBLE</t>
  </si>
  <si>
    <t>atreble@euroquartz.co.uk</t>
  </si>
  <si>
    <t>(0) 1460230000</t>
  </si>
  <si>
    <t>Quality Manager</t>
  </si>
  <si>
    <t>CFSI</t>
  </si>
  <si>
    <t>Not disclosed by supplier</t>
  </si>
  <si>
    <t>Mineral sourcing not disclosed per LBMA, Not disclosed by supplier</t>
  </si>
  <si>
    <t>EICC-GeSI certified Conflict Free</t>
  </si>
  <si>
    <t>47 Aza Maseguchi, Kanaya Tamura-machi, Koriyama-shi, Fukushima, 963-0725, JAPAN</t>
  </si>
  <si>
    <t xml:space="preserve">Ito-San, Tomomi Okoshi </t>
  </si>
  <si>
    <t>gyito@asaka.co.jp, gtohko@asaka.co.jp</t>
  </si>
  <si>
    <t>Recycled, Scrap</t>
  </si>
  <si>
    <t>Mineral sourcing R/S</t>
  </si>
  <si>
    <t>Hovestrasse 50</t>
  </si>
  <si>
    <t>Hamburg State</t>
  </si>
  <si>
    <t>Dr.Bernt Drouven</t>
  </si>
  <si>
    <t>info@aurubis.com</t>
  </si>
  <si>
    <t xml:space="preserve">A. Mabini St. cor. P. Ocampo St., Malate Manila, Philippines 1004
BSP- Security Plant Complex, East Avenue, Quezon City, Philippines   </t>
  </si>
  <si>
    <t>Manila</t>
  </si>
  <si>
    <t>Ms. Nanette Ella</t>
  </si>
  <si>
    <t>bspmail@bsp.gov.ph, FiloteoJN@bsp.gov.ph, nella@bsp.gov.ph</t>
  </si>
  <si>
    <t>Skelleftehamn, Skellefteå Municipality, Västerbotten County, Sweden</t>
  </si>
  <si>
    <t>Västerbotten</t>
  </si>
  <si>
    <t>Bleichstrasse 13-17</t>
  </si>
  <si>
    <t>Torsten Schlindwein</t>
  </si>
  <si>
    <t>torsten.schlindwein@c-hafner.de</t>
  </si>
  <si>
    <t>220 Avenue Du Rocher</t>
  </si>
  <si>
    <t>Paul Healey</t>
  </si>
  <si>
    <t>phealey@xstratacopper.ca</t>
  </si>
  <si>
    <t>Mineral sourcing not disclosed per LBMA, from Various regions across the globe not including the DRC and its 9 adjacent countries</t>
  </si>
  <si>
    <t>Tuscany</t>
  </si>
  <si>
    <t>60-1 Otarube Kosakakouzan</t>
  </si>
  <si>
    <t>Mr. Koji Miyake</t>
  </si>
  <si>
    <t>miyakek@dowa.co.jp
Tel: +81-368471204
Tel: +81-368471200
http://www.dowa.co.jp</t>
  </si>
  <si>
    <t>Recycled, from Huckleberry</t>
  </si>
  <si>
    <t>Mineral sourcing L1, R/S, Canada, recycled</t>
  </si>
  <si>
    <t>Eco-System Recycling Co., Ltd.</t>
  </si>
  <si>
    <t>1781-3 Nitte</t>
  </si>
  <si>
    <t>Yuki Okada</t>
  </si>
  <si>
    <t>okaday3@dowa.co.jp</t>
  </si>
  <si>
    <t>Mineral sourcing R/S, Recycled</t>
  </si>
  <si>
    <t>Dennigstraße 16 – 75179, Pforzheim, Germany</t>
  </si>
  <si>
    <t>Monika Bakula</t>
  </si>
  <si>
    <t>bakula@heimerle-meule.com</t>
  </si>
  <si>
    <t>Mineral sourcing R/S, Recycled, Scrap</t>
  </si>
  <si>
    <t>30 On Chuen Street, On Lok Tsuen</t>
  </si>
  <si>
    <t>Hong Kong</t>
  </si>
  <si>
    <t>Dick D.W. Poon
Lung Chak Yeung
Mike Fu</t>
  </si>
  <si>
    <t>dick.poon@heraeus.com
chakyeung.lung@heraeus.com
mike.fu@heraeus.com
Tel: +852-27731733
Tel: +852-26751200
http://heraeus.com.hk</t>
  </si>
  <si>
    <t>(include recycled)</t>
  </si>
  <si>
    <t>CFS / Compliant Gold Refiner</t>
  </si>
  <si>
    <t>2-12-30 Aoyagi Soka</t>
  </si>
  <si>
    <t>Naohiko Shintani</t>
  </si>
  <si>
    <t>naohiko-shintani@mitsui-high-tec.com
Tel: +81-332523131
http://www.ishifuku.co.jp</t>
  </si>
  <si>
    <t>Recycled</t>
  </si>
  <si>
    <t>Mineral sourcing not disclosed per LBMA, Recycled</t>
  </si>
  <si>
    <t xml:space="preserve">Kuyumcukent, Istanbul, Turkey </t>
  </si>
  <si>
    <t xml:space="preserve">confo@igrglobal.com, anna.dinzler@igrglobal.com </t>
  </si>
  <si>
    <t>UNITED STATES</t>
  </si>
  <si>
    <t>4601 West 2100 South</t>
  </si>
  <si>
    <t xml:space="preserve">
Tel: +18019726466
http://www.matthey.com</t>
  </si>
  <si>
    <t>3382 Saganoseki</t>
  </si>
  <si>
    <t>Inquiries on the home page of the company</t>
  </si>
  <si>
    <t>recycled</t>
  </si>
  <si>
    <t>4700 Daybreak Parkway South Jordan</t>
  </si>
  <si>
    <t>Bill Adams</t>
  </si>
  <si>
    <t>william.adams@riotinto.com</t>
  </si>
  <si>
    <t>Mineral sourcing not disclosed per RJC, Not disclosed by supplier</t>
  </si>
  <si>
    <t>337-26 Kashiwabara</t>
  </si>
  <si>
    <t>(+81)4-2953-9231</t>
  </si>
  <si>
    <t xml:space="preserve">Not disclosed by supplier
</t>
  </si>
  <si>
    <t>Mineral sourcing L1, R/S, Recycled</t>
  </si>
  <si>
    <t>20st Floor ASEM Tower, Trade Center, Samsung-dong 159</t>
  </si>
  <si>
    <t>Ulsan</t>
  </si>
  <si>
    <t>SY Hong;
JinWon Jung;
BH Choi</t>
  </si>
  <si>
    <t>syhong@lsnikko.com;
gogilra11@lsnikko.com;
eun85710@nate.com</t>
  </si>
  <si>
    <t>From Escondida, Andia, Cuquicamata, Vale</t>
  </si>
  <si>
    <t>Mineral sourcing not disclosed per LBMA, Chile, Brazil</t>
  </si>
  <si>
    <t>2978 Main Street</t>
  </si>
  <si>
    <t>Michael O'Neill</t>
  </si>
  <si>
    <t xml:space="preserve"> Michael.ONeill@materion.com</t>
  </si>
  <si>
    <t>Recycled and scrap</t>
  </si>
  <si>
    <t>Mineral sourcing L1, R/S, Recycled and scrap, USA</t>
  </si>
  <si>
    <t>Higashi-Sayama 60, Negeshi Iruma</t>
  </si>
  <si>
    <t>Tetsuya Miyatake</t>
  </si>
  <si>
    <t>jigane@matsuda.sangyo.co.jp
Tel: +81-333450811
http://www.matsuda-sangyo.co.jp</t>
  </si>
  <si>
    <t>Suite 1705-9, The Metropolis Tower 10 Metropolis Drive</t>
  </si>
  <si>
    <t>Yeuk Fung Tsoi
Frank Hsiao</t>
  </si>
  <si>
    <t>Yeuk_Fung_Tsoi@metalor.com
frank.hsiao@metalor.com
Tel: +852-25211431
Tel: +852-23650301
Tel: +852-28867776
http://www.metalor.com</t>
  </si>
  <si>
    <t>From Metalor Technologies (Hong Kong)</t>
  </si>
  <si>
    <t>Mineral sourcing not disclosed per LBMA, Not disclosed by  supplier</t>
  </si>
  <si>
    <t>Metalor Technologies SA</t>
  </si>
  <si>
    <t>Route des Perveuils 8</t>
  </si>
  <si>
    <t>Antoine de Montmollin</t>
  </si>
  <si>
    <t>Antoine.DeMontmollin@metalor.com</t>
  </si>
  <si>
    <t>Recycled or scrap, More than 80% of gold source coming from recycle &amp; scrap.</t>
  </si>
  <si>
    <t>Mineral sourcing not disclosed per LBMA,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</si>
  <si>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</si>
  <si>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</si>
  <si>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</si>
  <si>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United States-recycled</t>
  </si>
  <si>
    <t>METALÚRGICA MET-MEX PEÑOLES, S.A. DE C.V</t>
  </si>
  <si>
    <t>Torreon, Coahuila, Mexico</t>
  </si>
  <si>
    <t>Coahuila</t>
  </si>
  <si>
    <t>pagina-web_penoles@penoles.com.mx, penoles_sustentable@penoles.com.mx</t>
  </si>
  <si>
    <t>4049-1 Naoshima-cho</t>
  </si>
  <si>
    <t>Kudani Haruo</t>
  </si>
  <si>
    <t>kudani@mmc.co.jp
Tel: +81-352525370
Tel: +81-352525206
http://www.mmc.co.jp</t>
  </si>
  <si>
    <t>1-5-1 Shiomachi</t>
  </si>
  <si>
    <t>(+81)3-5437-8000</t>
  </si>
  <si>
    <t>http://www.mitsui-kinzoku.co.jp/en/contact/index.html</t>
  </si>
  <si>
    <t>Recycled, From Los Pelambres Mine, Collahuasi Mine, Escondida Mine, Cadia Hill &amp; Ridgeway Mines</t>
  </si>
  <si>
    <t>Mineral sourcing not disclosed per LBMA, Recycled, Chile, Australia</t>
  </si>
  <si>
    <t>Bahçelievler, Istanbul, Turkey</t>
  </si>
  <si>
    <t xml:space="preserve">info@nadirmetal.com.tr, info@nadirdoviz.com, dmcc@nadirgold.com, roberto@nadirgold.com </t>
  </si>
  <si>
    <t>19-2, Hayama</t>
  </si>
  <si>
    <t>Yasuyuki Yonenaga</t>
  </si>
  <si>
    <t>yonenaga@material.co.jp</t>
  </si>
  <si>
    <t>284 Nishinokyo-cho Nara-shi Nara Japan</t>
  </si>
  <si>
    <t>Mineral sourcing L1, Not disclosed by supplier</t>
  </si>
  <si>
    <t>Refinery Road,Industries West,</t>
  </si>
  <si>
    <t>Jack Xue</t>
  </si>
  <si>
    <t>Jack.xue@metalor.com</t>
  </si>
  <si>
    <t>From Rand Refinery (Pty) Ltd</t>
  </si>
  <si>
    <t>Mineral sourcing not disclosed per LBMA, South Africa</t>
  </si>
  <si>
    <t>320 Sussex Drive, Ottawa</t>
  </si>
  <si>
    <t>Robin Entwistle
Chris Carkner
Alex Reeves</t>
  </si>
  <si>
    <t>entwistle@mint.ca
carkner@mint.ca
reeves@mint.ca
Tel: +613-6139542626
Tel: +613-6139495777
http://www.mint.ca</t>
  </si>
  <si>
    <t>Yantai Economic-technological Development Area,Shangdong</t>
  </si>
  <si>
    <t>Shandong</t>
  </si>
  <si>
    <t>Xiaojun Yang</t>
  </si>
  <si>
    <t>ylb@zhaojin.cn</t>
  </si>
  <si>
    <t>From Shandong Zhaojin Group Co., Ltd.</t>
  </si>
  <si>
    <t>Mineral sourcing not disclosed per LBMA, China and recycled</t>
  </si>
  <si>
    <t>TAIWAN</t>
  </si>
  <si>
    <t>No.1, Gongye 3rd Rd., Annan Dis.</t>
  </si>
  <si>
    <t>Taiwan</t>
  </si>
  <si>
    <t>Jimmy Wu</t>
  </si>
  <si>
    <t>jimmy@solartech.com.tw</t>
  </si>
  <si>
    <t xml:space="preserve">Recycled </t>
  </si>
  <si>
    <t>Mineral sourcing L1, R/S, Recycled, Taiwan, HK.</t>
  </si>
  <si>
    <t>145-1, Funaya-Aza-Shinchi-Otsu</t>
  </si>
  <si>
    <t>Takanobu Hagiwara (Manager)</t>
  </si>
  <si>
    <t>takanobu_Hagiwara@ni.smm.co.jp
Tel: +81-334367839
Tel: +81-334367705
http://www.smm.co.jp</t>
  </si>
  <si>
    <t>2-14 Nagatoro, Hiratsuka</t>
  </si>
  <si>
    <t>Akihiko Okuda</t>
  </si>
  <si>
    <t>okuda@ml.tanaka.co.jp/kw6</t>
  </si>
  <si>
    <t>CFS / Compliant Gold Refiner / LBMA (London Bullion Market Association)</t>
  </si>
  <si>
    <t>Sansandao Street, Jin Cheng Zhen</t>
  </si>
  <si>
    <t>Yantai</t>
  </si>
  <si>
    <t>Sun Sukun</t>
  </si>
  <si>
    <t>sunsk@sd-gold.com</t>
  </si>
  <si>
    <t>From Shandong Gold Mining Co., Ltd.</t>
  </si>
  <si>
    <t>Mineral sourcing not disclosed per LBMA, China</t>
  </si>
  <si>
    <t>KajI-Cho 2-chrome, Chiyoda-ku</t>
  </si>
  <si>
    <t xml:space="preserve">
Tel: +81-332520171
http://www.tokuriki-kanda.co.jp</t>
  </si>
  <si>
    <t>2781 Towline Road Alden</t>
  </si>
  <si>
    <t>Anthony Arias</t>
  </si>
  <si>
    <t>sales@uniteddpmr.com
Tel: +1-7166838334
http://www.unitedpmr.com</t>
  </si>
  <si>
    <t>Western Australian Mint trading as The Perth Mint</t>
  </si>
  <si>
    <t>310 Hay street, East perth</t>
  </si>
  <si>
    <t>David Woodford</t>
  </si>
  <si>
    <t>david.woodford@perthmint.com.au</t>
  </si>
  <si>
    <t>From Refining, The Bronzewing Gold Mine, Perth Mint</t>
  </si>
  <si>
    <t>Mineral sourcing not disclosed per LBMA, Australia</t>
  </si>
  <si>
    <t>Yamakin Co. Ltd</t>
  </si>
  <si>
    <t>3-7 Sanadayama-cho Tennoji-ku Osaka 543-0015,Japan</t>
  </si>
  <si>
    <t>Kansai</t>
  </si>
  <si>
    <t>Kengo Inoue</t>
  </si>
  <si>
    <t>inoue@yamakin-gold.co.jp</t>
  </si>
  <si>
    <t xml:space="preserve">
Sanmenxia City, Henan, China</t>
  </si>
  <si>
    <t>Henan</t>
  </si>
  <si>
    <t>Wensheng Ren</t>
  </si>
  <si>
    <t>zjzyqhb@163.com</t>
  </si>
  <si>
    <t>Penang</t>
  </si>
  <si>
    <t>CFS / Compliant Tin Smelter</t>
  </si>
  <si>
    <t>Av. San Martin 1371</t>
  </si>
  <si>
    <t>Ms. Rosa Reategui
Jose Ore</t>
  </si>
  <si>
    <t>rosa.reategui@minsur.com
jose.ore@minsur.com
Tel: +51-12158330
http://www.minsur.com.pe</t>
  </si>
  <si>
    <t>Minsur-mine</t>
  </si>
  <si>
    <t>Peru-mine</t>
  </si>
  <si>
    <t>Ikuno-cho</t>
  </si>
  <si>
    <t>Mamoru Minami</t>
  </si>
  <si>
    <t>mminami@mmc.co.jp</t>
  </si>
  <si>
    <t>Lingkungan Jelitik Sungaliat, Kawasan Industri</t>
  </si>
  <si>
    <t>Bangka</t>
  </si>
  <si>
    <t>Ms. Meily Tanoto</t>
  </si>
  <si>
    <t>meily.tanoto@gmail.com</t>
  </si>
  <si>
    <t>Indonesia</t>
  </si>
  <si>
    <t>PT Timah (Persero) Tbk Kundur</t>
  </si>
  <si>
    <t xml:space="preserve">Jl. Jend Sudirman 51 </t>
  </si>
  <si>
    <t>Riau Islands</t>
  </si>
  <si>
    <t>Mr. Abdul Kamaroes</t>
  </si>
  <si>
    <t>akamaroes@pttimah.co.id</t>
  </si>
  <si>
    <t>Metallo-Chimique N.V.</t>
  </si>
  <si>
    <t>Nieuwe Dreef 33, 2340 Beerse, Belgium</t>
  </si>
  <si>
    <t>Mr.Mark Van Loon</t>
  </si>
  <si>
    <t>mark.vanloon@metallo.com</t>
  </si>
  <si>
    <t xml:space="preserve">Mineral sourcing L1,R/S, Some are recycled or scrap sourced but not all. </t>
  </si>
  <si>
    <t>Chongyi</t>
  </si>
  <si>
    <t>Jiangxi</t>
  </si>
  <si>
    <t>Mr. Weng Xiang Cai</t>
  </si>
  <si>
    <t>export@zy-tungsten.com</t>
  </si>
  <si>
    <t>Domestic mine. Not recycle.</t>
  </si>
  <si>
    <t>China</t>
  </si>
  <si>
    <t>CFS Compliant Tungsten smelter</t>
  </si>
  <si>
    <t>1-6-64 Sennarchio</t>
  </si>
  <si>
    <t>Akira Kotani</t>
  </si>
  <si>
    <t>akotani@jnm.co.jp</t>
  </si>
  <si>
    <t>scrap</t>
  </si>
  <si>
    <t>CFSP / Compliant Tungsten Smelter</t>
  </si>
  <si>
    <t>No. 58 Mafangxia 34100</t>
  </si>
  <si>
    <t>Mr. Chang Yu Zhoug</t>
  </si>
  <si>
    <t>dept1@cniecjx.com</t>
  </si>
  <si>
    <t>Haicang District</t>
  </si>
  <si>
    <t>Haicang</t>
  </si>
  <si>
    <t>Liu Ren Feng</t>
  </si>
  <si>
    <t>Liu.renfeng@cxtc.com</t>
  </si>
  <si>
    <t>NingHua Xingluokeng Tungsten Mining Co., Ltd.</t>
  </si>
  <si>
    <t>A&amp;IR Mining JSC</t>
  </si>
  <si>
    <t>Russia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</si>
</sst>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26"/>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7" borderId="2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7" borderId="22"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7" borderId="61" xfId="0" applyNumberFormat="1" applyFont="1" applyFill="1" applyBorder="1" applyAlignment="1" applyProtection="1">
      <alignment horizontal="left" vertical="center" wrapText="1"/>
      <protection locked="0" hidden="1"/>
    </xf>
    <xf numFmtId="49" fontId="15" fillId="37" borderId="10" xfId="0" applyNumberFormat="1" applyFont="1" applyFill="1" applyBorder="1" applyAlignment="1" applyProtection="1">
      <alignment horizontal="left" vertical="center" wrapText="1"/>
      <protection locked="0" hidden="1"/>
    </xf>
    <xf numFmtId="49" fontId="15" fillId="37" borderId="37" xfId="0" applyNumberFormat="1" applyFont="1" applyFill="1" applyBorder="1" applyAlignment="1" applyProtection="1">
      <alignment horizontal="left" vertical="center" wrapText="1"/>
      <protection locked="0"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bgColor indexed="13"/>
        </patternFill>
      </fill>
    </dxf>
    <dxf>
      <fill>
        <patternFill patternType="solid">
          <fgColor indexed="34"/>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8"/>
      <c r="B2" s="38" t="s">
        <v>870</v>
      </c>
      <c r="C2" s="36"/>
      <c r="D2" s="208"/>
      <c r="E2" s="3"/>
      <c r="F2" s="36"/>
      <c r="G2" s="34"/>
    </row>
    <row r="3" spans="1:7">
      <c r="A3" s="368"/>
      <c r="B3" s="5" t="s">
        <v>862</v>
      </c>
      <c r="C3" s="6"/>
      <c r="D3" s="209"/>
      <c r="E3" s="3"/>
      <c r="F3" s="6"/>
      <c r="G3" s="34"/>
    </row>
    <row r="4" spans="1:7" ht="15.75">
      <c r="A4" s="368"/>
      <c r="B4" s="41" t="s">
        <v>872</v>
      </c>
      <c r="C4" s="7"/>
      <c r="D4" s="210"/>
      <c r="E4" s="3"/>
      <c r="F4" s="7"/>
      <c r="G4" s="34"/>
    </row>
    <row r="5" spans="1:7">
      <c r="A5" s="368"/>
      <c r="B5" s="40" t="s">
        <v>1063</v>
      </c>
      <c r="C5" s="4"/>
      <c r="D5" s="211"/>
      <c r="E5" s="3"/>
      <c r="F5" s="4"/>
      <c r="G5" s="34"/>
    </row>
    <row r="6" spans="1:7">
      <c r="A6" s="368"/>
      <c r="B6" s="8"/>
      <c r="C6" s="8"/>
      <c r="D6" s="212"/>
      <c r="E6" s="8"/>
      <c r="F6" s="8"/>
      <c r="G6" s="34"/>
    </row>
    <row r="7" spans="1:7">
      <c r="A7" s="368"/>
      <c r="B7" s="8"/>
      <c r="C7" s="8"/>
      <c r="D7" s="212"/>
      <c r="E7" s="8"/>
      <c r="F7" s="8"/>
      <c r="G7" s="34"/>
    </row>
    <row r="8" spans="1:7">
      <c r="A8" s="368"/>
      <c r="B8" s="8"/>
      <c r="C8" s="8"/>
      <c r="D8" s="212"/>
      <c r="E8" s="8"/>
      <c r="F8" s="8"/>
      <c r="G8" s="34"/>
    </row>
    <row r="9" spans="1:7">
      <c r="A9" s="368"/>
      <c r="B9" s="371" t="s">
        <v>873</v>
      </c>
      <c r="C9" s="371"/>
      <c r="D9" s="371"/>
      <c r="E9" s="371"/>
      <c r="F9" s="371"/>
      <c r="G9" s="34"/>
    </row>
    <row r="10" spans="1:7" ht="27" customHeight="1">
      <c r="A10" s="368"/>
      <c r="B10" s="372" t="s">
        <v>448</v>
      </c>
      <c r="C10" s="372"/>
      <c r="D10" s="372"/>
      <c r="E10" s="372"/>
      <c r="F10" s="372"/>
      <c r="G10" s="34"/>
    </row>
    <row r="11" spans="1:7" ht="27" customHeight="1">
      <c r="A11" s="368"/>
      <c r="B11" s="373"/>
      <c r="C11" s="373"/>
      <c r="D11" s="373"/>
      <c r="E11" s="373"/>
      <c r="F11" s="373"/>
      <c r="G11" s="34"/>
    </row>
    <row r="12" spans="1:7">
      <c r="A12" s="368"/>
      <c r="B12" s="42" t="s">
        <v>871</v>
      </c>
      <c r="C12" s="43" t="s">
        <v>874</v>
      </c>
      <c r="D12" s="213" t="s">
        <v>875</v>
      </c>
      <c r="E12" s="43" t="s">
        <v>628</v>
      </c>
      <c r="F12" s="43" t="s">
        <v>629</v>
      </c>
      <c r="G12" s="34"/>
    </row>
    <row r="13" spans="1:7" ht="33.75">
      <c r="A13" s="368"/>
      <c r="B13" s="2">
        <v>1</v>
      </c>
      <c r="C13" s="37" t="s">
        <v>1111</v>
      </c>
      <c r="D13" s="39" t="s">
        <v>899</v>
      </c>
      <c r="E13" s="196" t="s">
        <v>876</v>
      </c>
      <c r="F13" s="196"/>
      <c r="G13" s="34"/>
    </row>
    <row r="14" spans="1:7" ht="33.75">
      <c r="A14" s="368"/>
      <c r="B14" s="2">
        <v>2</v>
      </c>
      <c r="C14" s="37" t="s">
        <v>1111</v>
      </c>
      <c r="D14" s="39" t="s">
        <v>1048</v>
      </c>
      <c r="E14" s="196" t="s">
        <v>540</v>
      </c>
      <c r="F14" s="196" t="s">
        <v>541</v>
      </c>
      <c r="G14" s="34"/>
    </row>
    <row r="15" spans="1:7" ht="89.1" customHeight="1">
      <c r="A15" s="368"/>
      <c r="B15" s="353">
        <v>2.0099999999999998</v>
      </c>
      <c r="C15" s="365" t="s">
        <v>1111</v>
      </c>
      <c r="D15" s="374" t="s">
        <v>2358</v>
      </c>
      <c r="E15" s="197" t="s">
        <v>630</v>
      </c>
      <c r="F15" s="197" t="s">
        <v>633</v>
      </c>
      <c r="G15" s="34"/>
    </row>
    <row r="16" spans="1:7" ht="99" customHeight="1">
      <c r="A16" s="368"/>
      <c r="B16" s="354"/>
      <c r="C16" s="366"/>
      <c r="D16" s="375"/>
      <c r="E16" s="198"/>
      <c r="F16" s="198" t="s">
        <v>631</v>
      </c>
      <c r="G16" s="34"/>
    </row>
    <row r="17" spans="1:7" ht="63" customHeight="1">
      <c r="A17" s="368"/>
      <c r="B17" s="355"/>
      <c r="C17" s="367"/>
      <c r="D17" s="376"/>
      <c r="E17" s="37"/>
      <c r="F17" s="37" t="s">
        <v>632</v>
      </c>
      <c r="G17" s="34"/>
    </row>
    <row r="18" spans="1:7" ht="117" customHeight="1">
      <c r="A18" s="368"/>
      <c r="B18" s="353">
        <v>2.02</v>
      </c>
      <c r="C18" s="365" t="s">
        <v>1111</v>
      </c>
      <c r="D18" s="374" t="s">
        <v>2359</v>
      </c>
      <c r="E18" s="197" t="s">
        <v>449</v>
      </c>
      <c r="F18" s="197" t="s">
        <v>535</v>
      </c>
      <c r="G18" s="34"/>
    </row>
    <row r="19" spans="1:7" ht="71.099999999999994" customHeight="1">
      <c r="A19" s="368"/>
      <c r="B19" s="354"/>
      <c r="C19" s="366"/>
      <c r="D19" s="375"/>
      <c r="E19" s="198" t="s">
        <v>539</v>
      </c>
      <c r="F19" s="198" t="s">
        <v>450</v>
      </c>
      <c r="G19" s="34"/>
    </row>
    <row r="20" spans="1:7" ht="90.75" customHeight="1">
      <c r="A20" s="368"/>
      <c r="B20" s="354"/>
      <c r="C20" s="366"/>
      <c r="D20" s="375"/>
      <c r="E20" s="198"/>
      <c r="F20" s="198" t="s">
        <v>635</v>
      </c>
      <c r="G20" s="34"/>
    </row>
    <row r="21" spans="1:7" ht="74.25" customHeight="1">
      <c r="A21" s="368"/>
      <c r="B21" s="355"/>
      <c r="C21" s="367"/>
      <c r="D21" s="376"/>
      <c r="E21" s="37"/>
      <c r="F21" s="37" t="s">
        <v>634</v>
      </c>
      <c r="G21" s="34"/>
    </row>
    <row r="22" spans="1:7" ht="90" customHeight="1">
      <c r="A22" s="368"/>
      <c r="B22" s="359">
        <v>2.0299999999999998</v>
      </c>
      <c r="C22" s="359" t="s">
        <v>845</v>
      </c>
      <c r="D22" s="362" t="s">
        <v>2360</v>
      </c>
      <c r="E22" s="365" t="s">
        <v>447</v>
      </c>
      <c r="F22" s="197" t="s">
        <v>470</v>
      </c>
      <c r="G22" s="34"/>
    </row>
    <row r="23" spans="1:7" ht="109.5" customHeight="1">
      <c r="A23" s="368"/>
      <c r="B23" s="360"/>
      <c r="C23" s="360"/>
      <c r="D23" s="363"/>
      <c r="E23" s="366"/>
      <c r="F23" s="198" t="s">
        <v>846</v>
      </c>
      <c r="G23" s="34"/>
    </row>
    <row r="24" spans="1:7" ht="74.25" customHeight="1">
      <c r="A24" s="368"/>
      <c r="B24" s="361"/>
      <c r="C24" s="361"/>
      <c r="D24" s="364"/>
      <c r="E24" s="367"/>
      <c r="F24" s="37" t="s">
        <v>446</v>
      </c>
      <c r="G24" s="34"/>
    </row>
    <row r="25" spans="1:7" ht="72" customHeight="1">
      <c r="A25" s="368"/>
      <c r="B25" s="2" t="s">
        <v>468</v>
      </c>
      <c r="C25" s="37" t="s">
        <v>469</v>
      </c>
      <c r="D25" s="39" t="s">
        <v>2361</v>
      </c>
      <c r="E25" s="37" t="s">
        <v>2356</v>
      </c>
      <c r="F25" s="37" t="s">
        <v>471</v>
      </c>
      <c r="G25" s="34"/>
    </row>
    <row r="26" spans="1:7" ht="98.1" customHeight="1">
      <c r="A26" s="368"/>
      <c r="B26" s="356">
        <v>3</v>
      </c>
      <c r="C26" s="353" t="s">
        <v>72</v>
      </c>
      <c r="D26" s="374" t="s">
        <v>2362</v>
      </c>
      <c r="E26" s="365" t="s">
        <v>0</v>
      </c>
      <c r="F26" s="197" t="s">
        <v>66</v>
      </c>
      <c r="G26" s="34"/>
    </row>
    <row r="27" spans="1:7" ht="90" customHeight="1">
      <c r="A27" s="368"/>
      <c r="B27" s="357"/>
      <c r="C27" s="354"/>
      <c r="D27" s="375"/>
      <c r="E27" s="366"/>
      <c r="F27" s="198" t="s">
        <v>61</v>
      </c>
      <c r="G27" s="34"/>
    </row>
    <row r="28" spans="1:7" ht="19.350000000000001" customHeight="1">
      <c r="A28" s="368"/>
      <c r="B28" s="357"/>
      <c r="C28" s="354"/>
      <c r="D28" s="375"/>
      <c r="E28" s="366"/>
      <c r="F28" s="198" t="s">
        <v>62</v>
      </c>
      <c r="G28" s="34"/>
    </row>
    <row r="29" spans="1:7" ht="74.650000000000006" customHeight="1">
      <c r="A29" s="368"/>
      <c r="B29" s="357"/>
      <c r="C29" s="354"/>
      <c r="D29" s="375"/>
      <c r="E29" s="366"/>
      <c r="F29" s="198" t="s">
        <v>63</v>
      </c>
      <c r="G29" s="34"/>
    </row>
    <row r="30" spans="1:7" ht="62.65" customHeight="1">
      <c r="A30" s="368"/>
      <c r="B30" s="357"/>
      <c r="C30" s="354"/>
      <c r="D30" s="375"/>
      <c r="E30" s="366"/>
      <c r="F30" s="198" t="s">
        <v>64</v>
      </c>
      <c r="G30" s="34"/>
    </row>
    <row r="31" spans="1:7" ht="81" customHeight="1">
      <c r="A31" s="368"/>
      <c r="B31" s="357"/>
      <c r="C31" s="354"/>
      <c r="D31" s="375"/>
      <c r="E31" s="366"/>
      <c r="F31" s="198" t="s">
        <v>65</v>
      </c>
      <c r="G31" s="34"/>
    </row>
    <row r="32" spans="1:7" ht="48.75" customHeight="1">
      <c r="A32" s="368"/>
      <c r="B32" s="357"/>
      <c r="C32" s="354"/>
      <c r="D32" s="375"/>
      <c r="E32" s="366"/>
      <c r="F32" s="198" t="s">
        <v>68</v>
      </c>
      <c r="G32" s="34"/>
    </row>
    <row r="33" spans="1:7" ht="98.65" customHeight="1">
      <c r="A33" s="368"/>
      <c r="B33" s="357"/>
      <c r="C33" s="354"/>
      <c r="D33" s="375"/>
      <c r="E33" s="366"/>
      <c r="F33" s="198" t="s">
        <v>67</v>
      </c>
      <c r="G33" s="34"/>
    </row>
    <row r="34" spans="1:7" ht="89.1" customHeight="1">
      <c r="A34" s="368"/>
      <c r="B34" s="357"/>
      <c r="C34" s="354"/>
      <c r="D34" s="375"/>
      <c r="E34" s="366"/>
      <c r="F34" s="198" t="s">
        <v>69</v>
      </c>
      <c r="G34" s="34"/>
    </row>
    <row r="35" spans="1:7" ht="29.1" customHeight="1">
      <c r="A35" s="368"/>
      <c r="B35" s="357"/>
      <c r="C35" s="354"/>
      <c r="D35" s="375"/>
      <c r="E35" s="366"/>
      <c r="F35" s="198" t="s">
        <v>70</v>
      </c>
      <c r="G35" s="34"/>
    </row>
    <row r="36" spans="1:7" ht="126.75">
      <c r="A36" s="368"/>
      <c r="B36" s="358"/>
      <c r="C36" s="355"/>
      <c r="D36" s="376"/>
      <c r="E36" s="367"/>
      <c r="F36" s="199" t="s">
        <v>71</v>
      </c>
      <c r="G36" s="34"/>
    </row>
    <row r="37" spans="1:7" ht="112.5">
      <c r="A37" s="368"/>
      <c r="B37" s="171">
        <v>3.01</v>
      </c>
      <c r="C37" s="172" t="s">
        <v>72</v>
      </c>
      <c r="D37" s="39" t="s">
        <v>2363</v>
      </c>
      <c r="E37" s="200" t="s">
        <v>1351</v>
      </c>
      <c r="F37" s="201" t="s">
        <v>1457</v>
      </c>
      <c r="G37" s="34"/>
    </row>
    <row r="38" spans="1:7" ht="101.25">
      <c r="A38" s="368"/>
      <c r="B38" s="171">
        <v>3.02</v>
      </c>
      <c r="C38" s="172" t="s">
        <v>1384</v>
      </c>
      <c r="D38" s="39" t="s">
        <v>2364</v>
      </c>
      <c r="E38" s="200" t="s">
        <v>1399</v>
      </c>
      <c r="F38" s="201" t="s">
        <v>1458</v>
      </c>
      <c r="G38" s="34"/>
    </row>
    <row r="39" spans="1:7" ht="101.25">
      <c r="A39" s="368"/>
      <c r="B39" s="182">
        <v>4</v>
      </c>
      <c r="C39" s="181" t="s">
        <v>1554</v>
      </c>
      <c r="D39" s="39" t="s">
        <v>2365</v>
      </c>
      <c r="E39" s="37" t="s">
        <v>2307</v>
      </c>
      <c r="F39" s="37" t="s">
        <v>1555</v>
      </c>
      <c r="G39" s="34"/>
    </row>
    <row r="40" spans="1:7" ht="56.25">
      <c r="A40" s="368"/>
      <c r="B40" s="171">
        <v>4.01</v>
      </c>
      <c r="C40" s="181" t="s">
        <v>1554</v>
      </c>
      <c r="D40" s="39" t="s">
        <v>2367</v>
      </c>
      <c r="E40" s="37" t="s">
        <v>2321</v>
      </c>
      <c r="F40" s="37" t="s">
        <v>2326</v>
      </c>
      <c r="G40" s="34"/>
    </row>
    <row r="41" spans="1:7" ht="56.25">
      <c r="A41" s="368"/>
      <c r="B41" s="171" t="s">
        <v>2354</v>
      </c>
      <c r="C41" s="181" t="s">
        <v>1554</v>
      </c>
      <c r="D41" s="39" t="s">
        <v>2366</v>
      </c>
      <c r="E41" s="37" t="s">
        <v>2357</v>
      </c>
      <c r="F41" s="37" t="s">
        <v>2355</v>
      </c>
      <c r="G41" s="34"/>
    </row>
    <row r="42" spans="1:7" ht="56.25">
      <c r="A42" s="368"/>
      <c r="B42" s="171" t="s">
        <v>2399</v>
      </c>
      <c r="C42" s="181" t="s">
        <v>1554</v>
      </c>
      <c r="D42" s="39" t="s">
        <v>2406</v>
      </c>
      <c r="E42" s="37" t="s">
        <v>2356</v>
      </c>
      <c r="F42" s="37" t="s">
        <v>2400</v>
      </c>
      <c r="G42" s="34"/>
    </row>
    <row r="43" spans="1:7" ht="123.75">
      <c r="A43" s="368"/>
      <c r="B43" s="193">
        <v>4.0999999999999996</v>
      </c>
      <c r="C43" s="181" t="s">
        <v>2405</v>
      </c>
      <c r="D43" s="194">
        <v>42867</v>
      </c>
      <c r="E43" s="202" t="s">
        <v>2408</v>
      </c>
      <c r="F43" s="37" t="s">
        <v>2407</v>
      </c>
      <c r="G43" s="34"/>
    </row>
    <row r="44" spans="1:7" ht="78.75">
      <c r="A44" s="368"/>
      <c r="B44" s="193">
        <v>4.2</v>
      </c>
      <c r="C44" s="181" t="s">
        <v>2405</v>
      </c>
      <c r="D44" s="194">
        <v>42704</v>
      </c>
      <c r="E44" s="202" t="s">
        <v>2625</v>
      </c>
      <c r="F44" s="37" t="s">
        <v>2598</v>
      </c>
      <c r="G44" s="34"/>
    </row>
    <row r="45" spans="1:7" ht="157.5">
      <c r="A45" s="368"/>
      <c r="B45" s="243">
        <v>5</v>
      </c>
      <c r="C45" s="181" t="s">
        <v>2405</v>
      </c>
      <c r="D45" s="194">
        <v>42867</v>
      </c>
      <c r="E45" s="202" t="s">
        <v>13032</v>
      </c>
      <c r="F45" s="37" t="s">
        <v>12754</v>
      </c>
      <c r="G45" s="34"/>
    </row>
    <row r="46" spans="1:7" ht="45">
      <c r="A46" s="368"/>
      <c r="B46" s="193">
        <v>5.01</v>
      </c>
      <c r="C46" s="181" t="s">
        <v>2405</v>
      </c>
      <c r="D46" s="194">
        <v>42907</v>
      </c>
      <c r="E46" s="202" t="s">
        <v>13052</v>
      </c>
      <c r="F46" s="37" t="s">
        <v>12754</v>
      </c>
      <c r="G46" s="34"/>
    </row>
    <row r="47" spans="1:7" ht="67.5">
      <c r="A47" s="368"/>
      <c r="B47" s="193">
        <v>5.0999999999999996</v>
      </c>
      <c r="C47" s="181" t="s">
        <v>2405</v>
      </c>
      <c r="D47" s="194">
        <v>43070</v>
      </c>
      <c r="E47" s="202" t="s">
        <v>13247</v>
      </c>
      <c r="F47" s="37" t="s">
        <v>13248</v>
      </c>
      <c r="G47" s="34"/>
    </row>
    <row r="48" spans="1:7" ht="56.25">
      <c r="A48" s="368"/>
      <c r="B48" s="193">
        <v>5.1100000000000003</v>
      </c>
      <c r="C48" s="181" t="s">
        <v>13489</v>
      </c>
      <c r="D48" s="194">
        <v>43217</v>
      </c>
      <c r="E48" s="202" t="s">
        <v>13617</v>
      </c>
      <c r="F48" s="37" t="s">
        <v>13523</v>
      </c>
      <c r="G48" s="34"/>
    </row>
    <row r="49" spans="1:7" ht="56.25">
      <c r="A49" s="368"/>
      <c r="B49" s="193">
        <v>5.12</v>
      </c>
      <c r="C49" s="181" t="s">
        <v>13489</v>
      </c>
      <c r="D49" s="194">
        <v>43581</v>
      </c>
      <c r="E49" s="202" t="s">
        <v>13617</v>
      </c>
      <c r="F49" s="37" t="s">
        <v>14191</v>
      </c>
      <c r="G49" s="34"/>
    </row>
    <row r="50" spans="1:7" ht="78.75">
      <c r="A50" s="368"/>
      <c r="B50" s="243">
        <v>6</v>
      </c>
      <c r="C50" s="181" t="s">
        <v>13489</v>
      </c>
      <c r="D50" s="194">
        <v>43964</v>
      </c>
      <c r="E50" s="202" t="s">
        <v>14433</v>
      </c>
      <c r="F50" s="37" t="s">
        <v>14204</v>
      </c>
      <c r="G50" s="34"/>
    </row>
    <row r="51" spans="1:7" ht="45">
      <c r="A51" s="368"/>
      <c r="B51" s="193">
        <v>6.01</v>
      </c>
      <c r="C51" s="181" t="s">
        <v>13489</v>
      </c>
      <c r="D51" s="194">
        <v>43970</v>
      </c>
      <c r="E51" s="202" t="s">
        <v>15503</v>
      </c>
      <c r="F51" s="202" t="s">
        <v>14204</v>
      </c>
      <c r="G51" s="34"/>
    </row>
    <row r="52" spans="1:7" ht="13.5" thickBot="1">
      <c r="A52" s="369"/>
      <c r="B52" s="370" t="str">
        <f ca="1">OFFSET(L!$C$1,MATCH("General"&amp;"Cpy",L!$A:$A,0)-1,SL,,)</f>
        <v>© 2020 Responsible Minerals Initiative. All rights reserved.</v>
      </c>
      <c r="C52" s="370"/>
      <c r="D52" s="370"/>
      <c r="E52" s="370"/>
      <c r="F52" s="37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7" t="str">
        <f ca="1">OFFSET(L!$C$1,MATCH("Definitions"&amp;ADDRESS(ROW(),COLUMN(),4),L!$A:$A,0)-1,SL,,)</f>
        <v>ITEM</v>
      </c>
      <c r="C2" s="167" t="str">
        <f ca="1">OFFSET(L!$C$1,MATCH("Definitions"&amp;ADDRESS(ROW(),COLUMN(),4),L!$A:$A,0)-1,SL,,)</f>
        <v>DEFINITION</v>
      </c>
      <c r="D2" s="381"/>
      <c r="E2" s="127"/>
    </row>
    <row r="3" spans="1:5" ht="64.150000000000006" customHeight="1">
      <c r="A3" s="87"/>
      <c r="B3" s="74" t="str">
        <f ca="1">OFFSET(L!$C$1,MATCH("Definitions"&amp;ADDRESS(ROW(),COLUMN(),4),L!$A:$A,0)-1,SL,,)</f>
        <v>3TG</v>
      </c>
      <c r="C3" s="74" t="str">
        <f ca="1">OFFSET(L!$C$1,MATCH("Definitions"&amp;ADDRESS(ROW(),COLUMN(),4),L!$A:$A,0)-1,SL,,)</f>
        <v>Tantalum, tin, tungsten, gold</v>
      </c>
      <c r="D3" s="381"/>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1336</v>
      </c>
    </row>
    <row r="10" spans="1:5" ht="45">
      <c r="A10" s="87"/>
      <c r="B10" s="74" t="str">
        <f ca="1">OFFSET(L!$C$1,MATCH("Definitions"&amp;ADDRESS(ROW(),COLUMN(),4),L!$A:$A,0)-1,SL,,)</f>
        <v>DRC</v>
      </c>
      <c r="C10" s="74" t="str">
        <f ca="1">OFFSET(L!$C$1,MATCH("Definitions"&amp;ADDRESS(ROW(),COLUMN(),4),L!$A:$A,0)-1,SL,,)</f>
        <v>Democratic Republic of Congo</v>
      </c>
      <c r="D10" s="381"/>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2020 Responsible Minerals Initiative. All rights reserved.</v>
      </c>
      <c r="C32" s="380"/>
      <c r="D32" s="381"/>
      <c r="E32" s="128"/>
    </row>
    <row r="33" spans="1:4" ht="13.5" thickBot="1">
      <c r="A33" s="88"/>
      <c r="B33" s="185"/>
      <c r="C33" s="185"/>
      <c r="D33" s="382"/>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9"/>
      <c r="G3" s="429"/>
      <c r="H3" s="429"/>
      <c r="I3" s="184"/>
      <c r="J3" s="168" t="s">
        <v>15505</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15506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504</v>
      </c>
      <c r="E9" s="432"/>
      <c r="F9" s="432"/>
      <c r="G9" s="43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35"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t="s">
        <v>15507</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t="s">
        <v>15508</v>
      </c>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8" t="s">
        <v>15509</v>
      </c>
      <c r="E14" s="428"/>
      <c r="F14" s="428"/>
      <c r="G14" s="428"/>
      <c r="H14" s="428"/>
      <c r="I14" s="428"/>
      <c r="J14" s="42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15510</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7" t="s">
        <v>15511</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43" t="s">
        <v>15512</v>
      </c>
      <c r="E17" s="444"/>
      <c r="F17" s="444"/>
      <c r="G17" s="444"/>
      <c r="H17" s="444"/>
      <c r="I17" s="444"/>
      <c r="J17" s="44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3" t="s">
        <v>15510</v>
      </c>
      <c r="E18" s="423"/>
      <c r="F18" s="423"/>
      <c r="G18" s="423"/>
      <c r="H18" s="423"/>
      <c r="I18" s="423"/>
      <c r="J18" s="42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15513</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7" t="s">
        <v>15511</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23" t="s">
        <v>15512</v>
      </c>
      <c r="E21" s="423"/>
      <c r="F21" s="423"/>
      <c r="G21" s="423"/>
      <c r="H21" s="423"/>
      <c r="I21" s="423"/>
      <c r="J21" s="42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44070</v>
      </c>
      <c r="E22" s="44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499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498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498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3" t="s">
        <v>498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498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498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3" t="s">
        <v>498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499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499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499</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499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499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499</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499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3" t="s">
        <v>499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4">
        <v>1</v>
      </c>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498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498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3" t="s">
        <v>498</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498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498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3" t="s">
        <v>498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498</v>
      </c>
      <c r="E75" s="384"/>
      <c r="F75" s="68"/>
      <c r="G75" s="385"/>
      <c r="H75" s="386"/>
      <c r="I75" s="386"/>
      <c r="J75" s="387"/>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499</v>
      </c>
      <c r="E77" s="384"/>
      <c r="F77" s="68"/>
      <c r="G77" s="411"/>
      <c r="H77" s="412"/>
      <c r="I77" s="412"/>
      <c r="J77" s="41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498</v>
      </c>
      <c r="E79" s="384"/>
      <c r="F79" s="68"/>
      <c r="G79" s="385"/>
      <c r="H79" s="386"/>
      <c r="I79" s="386"/>
      <c r="J79" s="387"/>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498</v>
      </c>
      <c r="E81" s="384"/>
      <c r="F81" s="68"/>
      <c r="G81" s="385"/>
      <c r="H81" s="386"/>
      <c r="I81" s="386"/>
      <c r="J81" s="387"/>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15442</v>
      </c>
      <c r="E83" s="384"/>
      <c r="F83" s="68"/>
      <c r="G83" s="385"/>
      <c r="H83" s="386"/>
      <c r="I83" s="386"/>
      <c r="J83" s="387"/>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498</v>
      </c>
      <c r="E85" s="393"/>
      <c r="F85" s="68"/>
      <c r="G85" s="385"/>
      <c r="H85" s="386"/>
      <c r="I85" s="386"/>
      <c r="J85" s="387"/>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498</v>
      </c>
      <c r="E87" s="384"/>
      <c r="F87" s="68"/>
      <c r="G87" s="385"/>
      <c r="H87" s="386"/>
      <c r="I87" s="386"/>
      <c r="J87" s="387"/>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499</v>
      </c>
      <c r="E89" s="384"/>
      <c r="F89" s="68"/>
      <c r="G89" s="385"/>
      <c r="H89" s="386"/>
      <c r="I89" s="386"/>
      <c r="J89" s="387"/>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2020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3" priority="68" stopIfTrue="1">
      <formula>AND(OR($D$26="No",AND($D$26="Yes",$D$32="No")),OR($D$27="No",AND($D$27="Yes",$D$33="No")),OR($D$28="No",AND($D$28="Yes",$D$34="No")),OR($D$29="No",AND($D$29="Yes",$D$35="No")))</formula>
    </cfRule>
    <cfRule type="expression" dxfId="92" priority="69" stopIfTrue="1">
      <formula>IF(D75="",TRUE)</formula>
    </cfRule>
  </conditionalFormatting>
  <conditionalFormatting sqref="G77:J77">
    <cfRule type="expression" dxfId="91" priority="40" stopIfTrue="1">
      <formula>IF(AND($D$77="Yes",$G$77=""),TRUE)</formula>
    </cfRule>
  </conditionalFormatting>
  <conditionalFormatting sqref="D26:E26">
    <cfRule type="expression" dxfId="90" priority="120" stopIfTrue="1">
      <formula>IF($D$26="",TRUE)</formula>
    </cfRule>
  </conditionalFormatting>
  <conditionalFormatting sqref="D27:E27">
    <cfRule type="expression" dxfId="89" priority="127" stopIfTrue="1">
      <formula>IF($D$27="",TRUE)</formula>
    </cfRule>
  </conditionalFormatting>
  <conditionalFormatting sqref="D28:E28">
    <cfRule type="expression" dxfId="88" priority="128" stopIfTrue="1">
      <formula>IF($D$28="",TRUE)</formula>
    </cfRule>
  </conditionalFormatting>
  <conditionalFormatting sqref="D29:E29">
    <cfRule type="expression" dxfId="87" priority="129" stopIfTrue="1">
      <formula>IF($D$29="",TRUE)</formula>
    </cfRule>
  </conditionalFormatting>
  <conditionalFormatting sqref="D8:J8">
    <cfRule type="expression" dxfId="86" priority="134" stopIfTrue="1">
      <formula>IF($D$8="",TRUE)</formula>
    </cfRule>
  </conditionalFormatting>
  <conditionalFormatting sqref="D9:G9">
    <cfRule type="expression" dxfId="85" priority="135" stopIfTrue="1">
      <formula>IF($D$9="",TRUE)</formula>
    </cfRule>
  </conditionalFormatting>
  <conditionalFormatting sqref="D16:J16">
    <cfRule type="expression" dxfId="84" priority="137" stopIfTrue="1">
      <formula>IF($D$16="",TRUE)</formula>
    </cfRule>
  </conditionalFormatting>
  <conditionalFormatting sqref="D22:E22">
    <cfRule type="expression" dxfId="83" priority="142" stopIfTrue="1">
      <formula>IF($D$22="",TRUE)</formula>
    </cfRule>
  </conditionalFormatting>
  <conditionalFormatting sqref="D10:J10">
    <cfRule type="expression" dxfId="82" priority="39" stopIfTrue="1">
      <formula>IF($D$9=$Q$9,TRUE)</formula>
    </cfRule>
    <cfRule type="expression" dxfId="81" priority="149" stopIfTrue="1">
      <formula>IF(AND($D$10="",$D$9=$R$9),TRUE)</formula>
    </cfRule>
  </conditionalFormatting>
  <conditionalFormatting sqref="D34:E34 D40:E40 D52:E52 D58:E58 D64:E64 D70:E70">
    <cfRule type="expression" dxfId="80" priority="32" stopIfTrue="1">
      <formula>$P$28=""</formula>
    </cfRule>
  </conditionalFormatting>
  <conditionalFormatting sqref="D35:E35 D41:E41 D53:E53 D59:E59 D65:E65 D71:E71">
    <cfRule type="expression" dxfId="79" priority="147" stopIfTrue="1">
      <formula>$P$29=""</formula>
    </cfRule>
  </conditionalFormatting>
  <conditionalFormatting sqref="D32:E32">
    <cfRule type="expression" dxfId="78" priority="125" stopIfTrue="1">
      <formula>$P$26=""</formula>
    </cfRule>
  </conditionalFormatting>
  <conditionalFormatting sqref="D32:E32">
    <cfRule type="expression" dxfId="77" priority="38" stopIfTrue="1">
      <formula>IF(AND(OR($D$26="Yes",$D$26=""),$D$32=""),1,0)</formula>
    </cfRule>
  </conditionalFormatting>
  <conditionalFormatting sqref="D38 D50 D56 D62 D68">
    <cfRule type="expression" dxfId="76" priority="34" stopIfTrue="1">
      <formula>$P$32=""</formula>
    </cfRule>
  </conditionalFormatting>
  <conditionalFormatting sqref="D39:E39 D51 D57 D63 D69">
    <cfRule type="expression" dxfId="75" priority="33" stopIfTrue="1">
      <formula>$P$33=""</formula>
    </cfRule>
  </conditionalFormatting>
  <conditionalFormatting sqref="D40 D52 D58 D64 D70">
    <cfRule type="expression" dxfId="74" priority="23" stopIfTrue="1">
      <formula>$P$34=""</formula>
    </cfRule>
    <cfRule type="expression" dxfId="73" priority="145" stopIfTrue="1">
      <formula>IF(AND(OR($D$28="Yes",$D$28=""),D40=""),1,0)</formula>
    </cfRule>
  </conditionalFormatting>
  <conditionalFormatting sqref="D41 D53 D59 D65 D71">
    <cfRule type="expression" dxfId="72" priority="31" stopIfTrue="1">
      <formula>$P$35=""</formula>
    </cfRule>
  </conditionalFormatting>
  <conditionalFormatting sqref="D38:E38 D50:E50 D56:E56 D62:E62 D68:E68">
    <cfRule type="expression" dxfId="71" priority="36" stopIfTrue="1">
      <formula>$P$26=""</formula>
    </cfRule>
    <cfRule type="expression" dxfId="70" priority="37" stopIfTrue="1">
      <formula>IF(AND(OR($D$26="Yes",$D$26=""),D38=""),1,0)</formula>
    </cfRule>
  </conditionalFormatting>
  <conditionalFormatting sqref="G85:J85">
    <cfRule type="expression" dxfId="69" priority="30" stopIfTrue="1">
      <formula>IF(AND($D$85="Yes, using other format (describe)",$G$85=""),TRUE)</formula>
    </cfRule>
  </conditionalFormatting>
  <conditionalFormatting sqref="D39:E39 D51:E51 D57:E57 D63:E63 D69:E69">
    <cfRule type="expression" dxfId="68" priority="143" stopIfTrue="1">
      <formula>$P$39=""</formula>
    </cfRule>
    <cfRule type="expression" dxfId="67" priority="144" stopIfTrue="1">
      <formula>IF(AND(OR($D$27="Yes",$D$27=""),D39=""),1,0)</formula>
    </cfRule>
  </conditionalFormatting>
  <conditionalFormatting sqref="D33:E33">
    <cfRule type="expression" dxfId="66" priority="25" stopIfTrue="1">
      <formula>IF(AND(OR($D$27="Yes",$D$27=""),$D$33=""),1,0)</formula>
    </cfRule>
    <cfRule type="expression" dxfId="65" priority="26" stopIfTrue="1">
      <formula>$P$27=""</formula>
    </cfRule>
  </conditionalFormatting>
  <conditionalFormatting sqref="D34:E34">
    <cfRule type="expression" dxfId="64" priority="146" stopIfTrue="1">
      <formula>IF(AND(OR($D$28="Yes",$D$28=""),$D$34=""),1,0)</formula>
    </cfRule>
  </conditionalFormatting>
  <conditionalFormatting sqref="D41:E41 D53:E53 D59:E59 D65:E65 D71:E71">
    <cfRule type="expression" dxfId="63" priority="148" stopIfTrue="1">
      <formula>IF(AND(OR($D$29="Yes",$D$29=""),D41=""),1,0)</formula>
    </cfRule>
  </conditionalFormatting>
  <conditionalFormatting sqref="D35:E35">
    <cfRule type="expression" dxfId="62" priority="22" stopIfTrue="1">
      <formula>IF(AND(OR($D$29="Yes",$D$29=""),$D$35=""),1,0)</formula>
    </cfRule>
  </conditionalFormatting>
  <conditionalFormatting sqref="D20:J20">
    <cfRule type="expression" dxfId="61" priority="18" stopIfTrue="1">
      <formula>IF($D$20="",TRUE)</formula>
    </cfRule>
  </conditionalFormatting>
  <conditionalFormatting sqref="D46:E46">
    <cfRule type="expression" dxfId="60" priority="8" stopIfTrue="1">
      <formula>$P$28=""</formula>
    </cfRule>
  </conditionalFormatting>
  <conditionalFormatting sqref="D47:E47">
    <cfRule type="expression" dxfId="59" priority="16" stopIfTrue="1">
      <formula>$P$29=""</formula>
    </cfRule>
  </conditionalFormatting>
  <conditionalFormatting sqref="D44">
    <cfRule type="expression" dxfId="58" priority="10" stopIfTrue="1">
      <formula>$P$32=""</formula>
    </cfRule>
  </conditionalFormatting>
  <conditionalFormatting sqref="D45">
    <cfRule type="expression" dxfId="57" priority="9" stopIfTrue="1">
      <formula>$P$33=""</formula>
    </cfRule>
  </conditionalFormatting>
  <conditionalFormatting sqref="D46">
    <cfRule type="expression" dxfId="56" priority="6" stopIfTrue="1">
      <formula>$P$34=""</formula>
    </cfRule>
    <cfRule type="expression" dxfId="55" priority="15" stopIfTrue="1">
      <formula>IF(AND(OR($D$28="Yes",$D$28=""),D46=""),1,0)</formula>
    </cfRule>
  </conditionalFormatting>
  <conditionalFormatting sqref="D47">
    <cfRule type="expression" dxfId="54" priority="7" stopIfTrue="1">
      <formula>$P$35=""</formula>
    </cfRule>
  </conditionalFormatting>
  <conditionalFormatting sqref="D44:E44">
    <cfRule type="expression" dxfId="53" priority="11" stopIfTrue="1">
      <formula>$P$26=""</formula>
    </cfRule>
    <cfRule type="expression" dxfId="52" priority="12" stopIfTrue="1">
      <formula>IF(AND(OR($D$26="Yes",$D$26=""),D44=""),1,0)</formula>
    </cfRule>
  </conditionalFormatting>
  <conditionalFormatting sqref="D45:E45">
    <cfRule type="expression" dxfId="51" priority="13" stopIfTrue="1">
      <formula>$P$39=""</formula>
    </cfRule>
    <cfRule type="expression" dxfId="50" priority="14" stopIfTrue="1">
      <formula>IF(AND(OR($D$27="Yes",$D$27=""),D45=""),1,0)</formula>
    </cfRule>
  </conditionalFormatting>
  <conditionalFormatting sqref="D47:E47">
    <cfRule type="expression" dxfId="49" priority="17" stopIfTrue="1">
      <formula>IF(AND(OR($D$29="Yes",$D$29=""),D47=""),1,0)</formula>
    </cfRule>
  </conditionalFormatting>
  <conditionalFormatting sqref="J14">
    <cfRule type="expression" dxfId="48" priority="5" stopIfTrue="1">
      <formula>IF($D$26="",TRUE)</formula>
    </cfRule>
  </conditionalFormatting>
  <conditionalFormatting sqref="D15:J15">
    <cfRule type="expression" dxfId="47" priority="4" stopIfTrue="1">
      <formula>IF($D$15="",TRUE)</formula>
    </cfRule>
  </conditionalFormatting>
  <conditionalFormatting sqref="D17:J17">
    <cfRule type="expression" dxfId="46" priority="3" stopIfTrue="1">
      <formula>IF($D$17="",TRUE)</formula>
    </cfRule>
  </conditionalFormatting>
  <conditionalFormatting sqref="D18:J18">
    <cfRule type="expression" dxfId="45" priority="2" stopIfTrue="1">
      <formula>IF($D$18="",TRUE)</formula>
    </cfRule>
  </conditionalFormatting>
  <conditionalFormatting sqref="D21:J21">
    <cfRule type="expression" dxfId="44"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pane ySplit="4" topLeftCell="A5" activePane="bottomLeft" state="frozen"/>
      <selection pane="bottomLeft" activeCell="A17" sqref="A17:XFD1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6" t="str">
        <f ca="1">OFFSET(L!$C$1,MATCH("Smelter List"&amp;ADDRESS(ROW(),COLUMN(),4),L!$A:$A,0)-1,SL,,)</f>
        <v>Link to "RMAP Conformant Smelter List"</v>
      </c>
      <c r="K2" s="447"/>
      <c r="L2" s="447"/>
      <c r="M2" s="447"/>
      <c r="N2" s="447"/>
      <c r="O2" s="447"/>
      <c r="P2" s="234"/>
      <c r="Q2" s="235"/>
      <c r="R2" s="236"/>
      <c r="S2" s="236"/>
      <c r="T2" s="236"/>
      <c r="U2" s="267"/>
      <c r="V2" s="267"/>
      <c r="W2" s="268"/>
      <c r="X2" s="267"/>
      <c r="Y2" s="267"/>
      <c r="Z2" s="267"/>
      <c r="AH2" s="176" t="s">
        <v>498</v>
      </c>
    </row>
    <row r="3" spans="1:34" s="269" customFormat="1" ht="244.15" customHeight="1">
      <c r="A3" s="204"/>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70"/>
      <c r="G3" s="449" t="str">
        <f ca="1">OFFSET(L!$C$1,MATCH("General"&amp;"Cpy",L!$A:$A,0)-1,SL,,)</f>
        <v>© 2020 Responsible Minerals Initiative. All rights reserved.</v>
      </c>
      <c r="H3" s="449"/>
      <c r="I3" s="45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216" t="s">
        <v>669</v>
      </c>
      <c r="B5" s="217" t="s">
        <v>1153</v>
      </c>
      <c r="C5" s="347" t="s">
        <v>1575</v>
      </c>
      <c r="D5" s="217" t="s">
        <v>1575</v>
      </c>
      <c r="E5" s="217" t="s">
        <v>1119</v>
      </c>
      <c r="F5" s="217" t="s">
        <v>669</v>
      </c>
      <c r="G5" s="217" t="s">
        <v>15514</v>
      </c>
      <c r="H5" s="348" t="s">
        <v>2483</v>
      </c>
      <c r="I5" s="349" t="s">
        <v>1576</v>
      </c>
      <c r="J5" s="349" t="s">
        <v>1577</v>
      </c>
      <c r="K5" s="350" t="s">
        <v>2483</v>
      </c>
      <c r="L5" s="350" t="s">
        <v>2483</v>
      </c>
      <c r="M5" s="350"/>
      <c r="N5" s="350" t="s">
        <v>15515</v>
      </c>
      <c r="O5" s="350" t="s">
        <v>15516</v>
      </c>
      <c r="P5" s="351" t="s">
        <v>498</v>
      </c>
      <c r="Q5" s="352" t="s">
        <v>15517</v>
      </c>
      <c r="R5" s="217" t="str">
        <f ca="1">IF(ISERROR($V5),"",OFFSET('Smelter Look-up'!$C$4,$V5-4,0)&amp;"")</f>
        <v>AngloGold Ashanti Corrego do Sitio Mineracao</v>
      </c>
      <c r="S5" s="225" t="str">
        <f t="shared" ref="S5" ca="1" si="0">IF(B5="","",IF(ISERROR(MATCH($E5,CL,0)),"Unknown",INDIRECT("'C'!$A$"&amp;MATCH($E5,CL,0)+1)))</f>
        <v>BR</v>
      </c>
      <c r="T5" s="225" t="str">
        <f ca="1">IF(B5="","",IF(ISERROR(MATCH($J5,SorP!$B$1:$B$6230,0)),"",INDIRECT("'SorP'!$A$"&amp;MATCH($J5,SorP!$B$1:$B$6230,0))))</f>
        <v>BR-MG</v>
      </c>
      <c r="U5" s="241"/>
      <c r="V5" s="275">
        <f>IF(C5="",NA(),MATCH($B5&amp;$C5,'Smelter Look-up'!$J:$J,0))</f>
        <v>19</v>
      </c>
      <c r="W5" s="276"/>
      <c r="X5" s="276">
        <f t="shared" ref="X5" si="1">IF(AND(C5="Smelter not listed",OR(LEN(D5)=0,LEN(E5)=0)),1,0)</f>
        <v>0</v>
      </c>
      <c r="Y5" s="276"/>
      <c r="Z5" s="276"/>
      <c r="AB5" s="278" t="str">
        <f t="shared" ref="AB5" si="2">B5&amp;C5</f>
        <v>GoldAngloGold Ashanti Córrego do Sítio Mineração</v>
      </c>
    </row>
    <row r="6" spans="1:34" s="277" customFormat="1" ht="19.899999999999999" customHeight="1">
      <c r="A6" s="216" t="s">
        <v>672</v>
      </c>
      <c r="B6" s="217" t="s">
        <v>1153</v>
      </c>
      <c r="C6" s="347" t="s">
        <v>2245</v>
      </c>
      <c r="D6" s="217" t="s">
        <v>2245</v>
      </c>
      <c r="E6" s="217" t="s">
        <v>1131</v>
      </c>
      <c r="F6" s="217" t="s">
        <v>672</v>
      </c>
      <c r="G6" s="217" t="s">
        <v>15514</v>
      </c>
      <c r="H6" s="348" t="s">
        <v>15518</v>
      </c>
      <c r="I6" s="349" t="s">
        <v>1583</v>
      </c>
      <c r="J6" s="349" t="s">
        <v>1584</v>
      </c>
      <c r="K6" s="350" t="s">
        <v>15519</v>
      </c>
      <c r="L6" s="350" t="s">
        <v>15520</v>
      </c>
      <c r="M6" s="350"/>
      <c r="N6" s="350" t="s">
        <v>15521</v>
      </c>
      <c r="O6" s="350" t="s">
        <v>15522</v>
      </c>
      <c r="P6" s="351" t="s">
        <v>498</v>
      </c>
      <c r="Q6" s="352" t="s">
        <v>15517</v>
      </c>
      <c r="R6" s="217" t="str">
        <f ca="1">IF(ISERROR($V6),"",OFFSET('Smelter Look-up'!$C$4,$V6-4,0)&amp;"")</f>
        <v>Asaka Riken Co., Ltd.</v>
      </c>
      <c r="S6" s="225" t="str">
        <f t="shared" ref="S6:S36" ca="1" si="3">IF(B6="","",IF(ISERROR(MATCH($E6,CL,0)),"Unknown",INDIRECT("'C'!$A$"&amp;MATCH($E6,CL,0)+1)))</f>
        <v>JP</v>
      </c>
      <c r="T6" s="225" t="str">
        <f ca="1">IF(B6="","",IF(ISERROR(MATCH($J6,SorP!$B$1:$B$6230,0)),"",INDIRECT("'SorP'!$A$"&amp;MATCH($J6,SorP!$B$1:$B$6230,0))))</f>
        <v>JP-07</v>
      </c>
      <c r="U6" s="241"/>
      <c r="V6" s="275">
        <f>IF(C6="",NA(),MATCH($B6&amp;$C6,'Smelter Look-up'!$J:$J,0))</f>
        <v>27</v>
      </c>
      <c r="W6" s="276"/>
      <c r="X6" s="276">
        <f t="shared" ref="X6:X36" si="4">IF(AND(C6="Smelter not listed",OR(LEN(D6)=0,LEN(E6)=0)),1,0)</f>
        <v>0</v>
      </c>
      <c r="Y6" s="276"/>
      <c r="Z6" s="276"/>
      <c r="AB6" s="278" t="str">
        <f t="shared" ref="AB6:AB36" si="5">B6&amp;C6</f>
        <v>GoldAsaka Riken Co., Ltd.</v>
      </c>
    </row>
    <row r="7" spans="1:34" s="277" customFormat="1" ht="19.899999999999999" customHeight="1">
      <c r="A7" s="216" t="s">
        <v>674</v>
      </c>
      <c r="B7" s="217" t="s">
        <v>1153</v>
      </c>
      <c r="C7" s="347" t="s">
        <v>1247</v>
      </c>
      <c r="D7" s="217" t="s">
        <v>1247</v>
      </c>
      <c r="E7" s="217" t="s">
        <v>1124</v>
      </c>
      <c r="F7" s="217" t="s">
        <v>674</v>
      </c>
      <c r="G7" s="217" t="s">
        <v>15514</v>
      </c>
      <c r="H7" s="348" t="s">
        <v>15523</v>
      </c>
      <c r="I7" s="349" t="s">
        <v>1586</v>
      </c>
      <c r="J7" s="349" t="s">
        <v>15524</v>
      </c>
      <c r="K7" s="350" t="s">
        <v>15525</v>
      </c>
      <c r="L7" s="350" t="s">
        <v>15526</v>
      </c>
      <c r="M7" s="350"/>
      <c r="N7" s="350" t="s">
        <v>15515</v>
      </c>
      <c r="O7" s="350" t="s">
        <v>15516</v>
      </c>
      <c r="P7" s="351" t="s">
        <v>499</v>
      </c>
      <c r="Q7" s="352" t="s">
        <v>15517</v>
      </c>
      <c r="R7" s="217" t="str">
        <f ca="1">IF(ISERROR($V7),"",OFFSET('Smelter Look-up'!$C$4,$V7-4,0)&amp;"")</f>
        <v>Aurubis AG</v>
      </c>
      <c r="S7" s="225" t="str">
        <f t="shared" ca="1" si="3"/>
        <v>DE</v>
      </c>
      <c r="T7" s="225" t="str">
        <f ca="1">IF(B7="","",IF(ISERROR(MATCH($J7,SorP!$B$1:$B$6230,0)),"",INDIRECT("'SorP'!$A$"&amp;MATCH($J7,SorP!$B$1:$B$6230,0))))</f>
        <v/>
      </c>
      <c r="U7" s="241"/>
      <c r="V7" s="275">
        <f>IF(C7="",NA(),MATCH($B7&amp;$C7,'Smelter Look-up'!$J:$J,0))</f>
        <v>32</v>
      </c>
      <c r="W7" s="276"/>
      <c r="X7" s="276">
        <f t="shared" si="4"/>
        <v>0</v>
      </c>
      <c r="Y7" s="276"/>
      <c r="Z7" s="276"/>
      <c r="AB7" s="278" t="str">
        <f t="shared" si="5"/>
        <v>GoldAurubis AG</v>
      </c>
    </row>
    <row r="8" spans="1:34" s="277" customFormat="1" ht="19.899999999999999" customHeight="1">
      <c r="A8" s="216" t="s">
        <v>675</v>
      </c>
      <c r="B8" s="217" t="s">
        <v>1153</v>
      </c>
      <c r="C8" s="347" t="s">
        <v>927</v>
      </c>
      <c r="D8" s="217" t="s">
        <v>927</v>
      </c>
      <c r="E8" s="217" t="s">
        <v>904</v>
      </c>
      <c r="F8" s="217" t="s">
        <v>675</v>
      </c>
      <c r="G8" s="217" t="s">
        <v>15514</v>
      </c>
      <c r="H8" s="348" t="s">
        <v>15527</v>
      </c>
      <c r="I8" s="349" t="s">
        <v>2310</v>
      </c>
      <c r="J8" s="349" t="s">
        <v>15528</v>
      </c>
      <c r="K8" s="350" t="s">
        <v>15529</v>
      </c>
      <c r="L8" s="350" t="s">
        <v>15530</v>
      </c>
      <c r="M8" s="350"/>
      <c r="N8" s="350" t="s">
        <v>15515</v>
      </c>
      <c r="O8" s="350" t="s">
        <v>15516</v>
      </c>
      <c r="P8" s="351" t="s">
        <v>499</v>
      </c>
      <c r="Q8" s="352" t="s">
        <v>15517</v>
      </c>
      <c r="R8" s="217" t="str">
        <f ca="1">IF(ISERROR($V8),"",OFFSET('Smelter Look-up'!$C$4,$V8-4,0)&amp;"")</f>
        <v>Bangko Sentral ng Pilipinas (Central Bank of the Philippines)</v>
      </c>
      <c r="S8" s="225" t="str">
        <f t="shared" ca="1" si="3"/>
        <v>PH</v>
      </c>
      <c r="T8" s="225" t="str">
        <f ca="1">IF(B8="","",IF(ISERROR(MATCH($J8,SorP!$B$1:$B$6230,0)),"",INDIRECT("'SorP'!$A$"&amp;MATCH($J8,SorP!$B$1:$B$6230,0))))</f>
        <v/>
      </c>
      <c r="U8" s="241"/>
      <c r="V8" s="275">
        <f>IF(C8="",NA(),MATCH($B8&amp;$C8,'Smelter Look-up'!$J:$J,0))</f>
        <v>36</v>
      </c>
      <c r="W8" s="276"/>
      <c r="X8" s="276">
        <f t="shared" si="4"/>
        <v>0</v>
      </c>
      <c r="Y8" s="276"/>
      <c r="Z8" s="276"/>
      <c r="AB8" s="278" t="str">
        <f t="shared" si="5"/>
        <v>GoldBangko Sentral ng Pilipinas (Central Bank of the Philippines)</v>
      </c>
    </row>
    <row r="9" spans="1:34" s="277" customFormat="1" ht="19.899999999999999" customHeight="1">
      <c r="A9" s="216" t="s">
        <v>676</v>
      </c>
      <c r="B9" s="217" t="s">
        <v>1153</v>
      </c>
      <c r="C9" s="347" t="s">
        <v>1249</v>
      </c>
      <c r="D9" s="217" t="s">
        <v>1249</v>
      </c>
      <c r="E9" s="217" t="s">
        <v>910</v>
      </c>
      <c r="F9" s="217" t="s">
        <v>676</v>
      </c>
      <c r="G9" s="217" t="s">
        <v>15514</v>
      </c>
      <c r="H9" s="348" t="s">
        <v>15531</v>
      </c>
      <c r="I9" s="349" t="s">
        <v>1588</v>
      </c>
      <c r="J9" s="349" t="s">
        <v>15532</v>
      </c>
      <c r="K9" s="350" t="s">
        <v>2483</v>
      </c>
      <c r="L9" s="350" t="s">
        <v>2483</v>
      </c>
      <c r="M9" s="350"/>
      <c r="N9" s="350" t="s">
        <v>15515</v>
      </c>
      <c r="O9" s="350" t="s">
        <v>15516</v>
      </c>
      <c r="P9" s="351" t="s">
        <v>499</v>
      </c>
      <c r="Q9" s="352" t="s">
        <v>15517</v>
      </c>
      <c r="R9" s="217" t="str">
        <f ca="1">IF(ISERROR($V9),"",OFFSET('Smelter Look-up'!$C$4,$V9-4,0)&amp;"")</f>
        <v>Boliden AB</v>
      </c>
      <c r="S9" s="225" t="str">
        <f t="shared" ca="1" si="3"/>
        <v>SE</v>
      </c>
      <c r="T9" s="225" t="str">
        <f ca="1">IF(B9="","",IF(ISERROR(MATCH($J9,SorP!$B$1:$B$6230,0)),"",INDIRECT("'SorP'!$A$"&amp;MATCH($J9,SorP!$B$1:$B$6230,0))))</f>
        <v/>
      </c>
      <c r="U9" s="241"/>
      <c r="V9" s="275">
        <f>IF(C9="",NA(),MATCH($B9&amp;$C9,'Smelter Look-up'!$J:$J,0))</f>
        <v>37</v>
      </c>
      <c r="W9" s="276"/>
      <c r="X9" s="276">
        <f t="shared" si="4"/>
        <v>0</v>
      </c>
      <c r="Y9" s="276"/>
      <c r="Z9" s="276"/>
      <c r="AB9" s="278" t="str">
        <f t="shared" si="5"/>
        <v>GoldBoliden AB</v>
      </c>
    </row>
    <row r="10" spans="1:34" s="277" customFormat="1" ht="19.899999999999999" customHeight="1">
      <c r="A10" s="216" t="s">
        <v>678</v>
      </c>
      <c r="B10" s="217" t="s">
        <v>1153</v>
      </c>
      <c r="C10" s="347" t="s">
        <v>677</v>
      </c>
      <c r="D10" s="217" t="s">
        <v>677</v>
      </c>
      <c r="E10" s="217" t="s">
        <v>1124</v>
      </c>
      <c r="F10" s="217" t="s">
        <v>678</v>
      </c>
      <c r="G10" s="217" t="s">
        <v>15514</v>
      </c>
      <c r="H10" s="348" t="s">
        <v>15533</v>
      </c>
      <c r="I10" s="349" t="s">
        <v>1572</v>
      </c>
      <c r="J10" s="349" t="s">
        <v>1573</v>
      </c>
      <c r="K10" s="350" t="s">
        <v>15534</v>
      </c>
      <c r="L10" s="350" t="s">
        <v>15535</v>
      </c>
      <c r="M10" s="350"/>
      <c r="N10" s="350" t="s">
        <v>15515</v>
      </c>
      <c r="O10" s="350" t="s">
        <v>15516</v>
      </c>
      <c r="P10" s="351" t="s">
        <v>499</v>
      </c>
      <c r="Q10" s="352" t="s">
        <v>15517</v>
      </c>
      <c r="R10" s="217" t="str">
        <f ca="1">IF(ISERROR($V10),"",OFFSET('Smelter Look-up'!$C$4,$V10-4,0)&amp;"")</f>
        <v>C. Hafner GmbH + Co. KG</v>
      </c>
      <c r="S10" s="225" t="str">
        <f t="shared" ca="1" si="3"/>
        <v>DE</v>
      </c>
      <c r="T10" s="225" t="str">
        <f ca="1">IF(B10="","",IF(ISERROR(MATCH($J10,SorP!$B$1:$B$6230,0)),"",INDIRECT("'SorP'!$A$"&amp;MATCH($J10,SorP!$B$1:$B$6230,0))))</f>
        <v>DE-BW</v>
      </c>
      <c r="U10" s="241"/>
      <c r="V10" s="275">
        <f>IF(C10="",NA(),MATCH($B10&amp;$C10,'Smelter Look-up'!$J:$J,0))</f>
        <v>38</v>
      </c>
      <c r="W10" s="276"/>
      <c r="X10" s="276">
        <f t="shared" si="4"/>
        <v>0</v>
      </c>
      <c r="Y10" s="276"/>
      <c r="Z10" s="276"/>
      <c r="AB10" s="278" t="str">
        <f t="shared" si="5"/>
        <v>GoldC. Hafner GmbH + Co. KG</v>
      </c>
    </row>
    <row r="11" spans="1:34" s="277" customFormat="1" ht="19.899999999999999" customHeight="1">
      <c r="A11" s="216" t="s">
        <v>680</v>
      </c>
      <c r="B11" s="217" t="s">
        <v>1153</v>
      </c>
      <c r="C11" s="347" t="s">
        <v>2352</v>
      </c>
      <c r="D11" s="217" t="s">
        <v>2352</v>
      </c>
      <c r="E11" s="217" t="s">
        <v>1120</v>
      </c>
      <c r="F11" s="217" t="s">
        <v>680</v>
      </c>
      <c r="G11" s="217" t="s">
        <v>15514</v>
      </c>
      <c r="H11" s="348" t="s">
        <v>15536</v>
      </c>
      <c r="I11" s="349" t="s">
        <v>1591</v>
      </c>
      <c r="J11" s="349" t="s">
        <v>1592</v>
      </c>
      <c r="K11" s="350" t="s">
        <v>15537</v>
      </c>
      <c r="L11" s="350" t="s">
        <v>15538</v>
      </c>
      <c r="M11" s="350"/>
      <c r="N11" s="350" t="s">
        <v>15515</v>
      </c>
      <c r="O11" s="350" t="s">
        <v>15539</v>
      </c>
      <c r="P11" s="351" t="s">
        <v>499</v>
      </c>
      <c r="Q11" s="352" t="s">
        <v>15517</v>
      </c>
      <c r="R11" s="217" t="str">
        <f ca="1">IF(ISERROR($V11),"",OFFSET('Smelter Look-up'!$C$4,$V11-4,0)&amp;"")</f>
        <v>CCR Refinery - Glencore Canada Corporation</v>
      </c>
      <c r="S11" s="225" t="str">
        <f t="shared" ca="1" si="3"/>
        <v>CA</v>
      </c>
      <c r="T11" s="225" t="str">
        <f ca="1">IF(B11="","",IF(ISERROR(MATCH($J11,SorP!$B$1:$B$6230,0)),"",INDIRECT("'SorP'!$A$"&amp;MATCH($J11,SorP!$B$1:$B$6230,0))))</f>
        <v>CA-QC</v>
      </c>
      <c r="U11" s="241"/>
      <c r="V11" s="275">
        <f>IF(C11="",NA(),MATCH($B11&amp;$C11,'Smelter Look-up'!$J:$J,0))</f>
        <v>43</v>
      </c>
      <c r="W11" s="276"/>
      <c r="X11" s="276">
        <f t="shared" si="4"/>
        <v>0</v>
      </c>
      <c r="Y11" s="276"/>
      <c r="Z11" s="276"/>
      <c r="AB11" s="278" t="str">
        <f t="shared" si="5"/>
        <v>GoldCCR Refinery - Glencore Canada Corporation</v>
      </c>
    </row>
    <row r="12" spans="1:34" s="277" customFormat="1" ht="19.899999999999999" customHeight="1">
      <c r="A12" s="216" t="s">
        <v>682</v>
      </c>
      <c r="B12" s="217" t="s">
        <v>1153</v>
      </c>
      <c r="C12" s="347" t="s">
        <v>55</v>
      </c>
      <c r="D12" s="217" t="s">
        <v>55</v>
      </c>
      <c r="E12" s="217" t="s">
        <v>1130</v>
      </c>
      <c r="F12" s="217" t="s">
        <v>682</v>
      </c>
      <c r="G12" s="217" t="s">
        <v>15514</v>
      </c>
      <c r="H12" s="348" t="s">
        <v>2483</v>
      </c>
      <c r="I12" s="349" t="s">
        <v>1599</v>
      </c>
      <c r="J12" s="349" t="s">
        <v>15540</v>
      </c>
      <c r="K12" s="350" t="s">
        <v>2483</v>
      </c>
      <c r="L12" s="350" t="s">
        <v>2483</v>
      </c>
      <c r="M12" s="350"/>
      <c r="N12" s="350" t="s">
        <v>15515</v>
      </c>
      <c r="O12" s="350" t="s">
        <v>15516</v>
      </c>
      <c r="P12" s="351" t="s">
        <v>499</v>
      </c>
      <c r="Q12" s="352" t="s">
        <v>15517</v>
      </c>
      <c r="R12" s="217" t="str">
        <f ca="1">IF(ISERROR($V12),"",OFFSET('Smelter Look-up'!$C$4,$V12-4,0)&amp;"")</f>
        <v>Chimet S.p.A.</v>
      </c>
      <c r="S12" s="225" t="str">
        <f t="shared" ca="1" si="3"/>
        <v>IT</v>
      </c>
      <c r="T12" s="225" t="str">
        <f ca="1">IF(B12="","",IF(ISERROR(MATCH($J12,SorP!$B$1:$B$6230,0)),"",INDIRECT("'SorP'!$A$"&amp;MATCH($J12,SorP!$B$1:$B$6230,0))))</f>
        <v/>
      </c>
      <c r="U12" s="241"/>
      <c r="V12" s="275">
        <f>IF(C12="",NA(),MATCH($B12&amp;$C12,'Smelter Look-up'!$J:$J,0))</f>
        <v>51</v>
      </c>
      <c r="W12" s="276"/>
      <c r="X12" s="276">
        <f t="shared" si="4"/>
        <v>0</v>
      </c>
      <c r="Y12" s="276"/>
      <c r="Z12" s="276"/>
      <c r="AB12" s="278" t="str">
        <f t="shared" si="5"/>
        <v>GoldChimet S.p.A.</v>
      </c>
    </row>
    <row r="13" spans="1:34" s="277" customFormat="1" ht="19.899999999999999" customHeight="1">
      <c r="A13" s="216" t="s">
        <v>689</v>
      </c>
      <c r="B13" s="217" t="s">
        <v>1153</v>
      </c>
      <c r="C13" s="347" t="s">
        <v>1608</v>
      </c>
      <c r="D13" s="217" t="s">
        <v>929</v>
      </c>
      <c r="E13" s="217" t="s">
        <v>1131</v>
      </c>
      <c r="F13" s="217" t="s">
        <v>689</v>
      </c>
      <c r="G13" s="217" t="s">
        <v>15514</v>
      </c>
      <c r="H13" s="348" t="s">
        <v>15541</v>
      </c>
      <c r="I13" s="349" t="s">
        <v>1604</v>
      </c>
      <c r="J13" s="349" t="s">
        <v>1605</v>
      </c>
      <c r="K13" s="350" t="s">
        <v>15542</v>
      </c>
      <c r="L13" s="350" t="s">
        <v>15543</v>
      </c>
      <c r="M13" s="350"/>
      <c r="N13" s="350" t="s">
        <v>15544</v>
      </c>
      <c r="O13" s="350" t="s">
        <v>15545</v>
      </c>
      <c r="P13" s="351" t="s">
        <v>499</v>
      </c>
      <c r="Q13" s="352" t="s">
        <v>15517</v>
      </c>
      <c r="R13" s="217" t="str">
        <f ca="1">IF(ISERROR($V13),"",OFFSET('Smelter Look-up'!$C$4,$V13-4,0)&amp;"")</f>
        <v>Dowa</v>
      </c>
      <c r="S13" s="225" t="str">
        <f t="shared" ca="1" si="3"/>
        <v>JP</v>
      </c>
      <c r="T13" s="225" t="str">
        <f ca="1">IF(B13="","",IF(ISERROR(MATCH($J13,SorP!$B$1:$B$6230,0)),"",INDIRECT("'SorP'!$A$"&amp;MATCH($J13,SorP!$B$1:$B$6230,0))))</f>
        <v>JP-05</v>
      </c>
      <c r="U13" s="241"/>
      <c r="V13" s="275">
        <f>IF(C13="",NA(),MATCH($B13&amp;$C13,'Smelter Look-up'!$J:$J,0))</f>
        <v>66</v>
      </c>
      <c r="W13" s="276"/>
      <c r="X13" s="276">
        <f t="shared" si="4"/>
        <v>0</v>
      </c>
      <c r="Y13" s="276"/>
      <c r="Z13" s="276"/>
      <c r="AB13" s="278" t="str">
        <f t="shared" si="5"/>
        <v>GoldDowa Metals &amp; Mining Co. Ltd</v>
      </c>
    </row>
    <row r="14" spans="1:34" s="277" customFormat="1" ht="19.899999999999999" customHeight="1">
      <c r="A14" s="216" t="s">
        <v>407</v>
      </c>
      <c r="B14" s="217" t="s">
        <v>1153</v>
      </c>
      <c r="C14" s="347" t="s">
        <v>15546</v>
      </c>
      <c r="D14" s="217" t="s">
        <v>15546</v>
      </c>
      <c r="E14" s="217" t="s">
        <v>1131</v>
      </c>
      <c r="F14" s="217" t="s">
        <v>407</v>
      </c>
      <c r="G14" s="217" t="s">
        <v>15514</v>
      </c>
      <c r="H14" s="348" t="s">
        <v>15547</v>
      </c>
      <c r="I14" s="349" t="s">
        <v>1609</v>
      </c>
      <c r="J14" s="349" t="s">
        <v>1610</v>
      </c>
      <c r="K14" s="350" t="s">
        <v>15548</v>
      </c>
      <c r="L14" s="350" t="s">
        <v>15549</v>
      </c>
      <c r="M14" s="350"/>
      <c r="N14" s="350" t="s">
        <v>15521</v>
      </c>
      <c r="O14" s="350" t="s">
        <v>15550</v>
      </c>
      <c r="P14" s="351" t="s">
        <v>498</v>
      </c>
      <c r="Q14" s="352" t="s">
        <v>15517</v>
      </c>
      <c r="R14" s="217" t="str">
        <f ca="1">IF(ISERROR($V14),"",OFFSET('Smelter Look-up'!$C$4,$V14-4,0)&amp;"")</f>
        <v/>
      </c>
      <c r="S14" s="225" t="str">
        <f t="shared" ca="1" si="3"/>
        <v>JP</v>
      </c>
      <c r="T14" s="225" t="str">
        <f ca="1">IF(B14="","",IF(ISERROR(MATCH($J14,SorP!$B$1:$B$6230,0)),"",INDIRECT("'SorP'!$A$"&amp;MATCH($J14,SorP!$B$1:$B$6230,0))))</f>
        <v>JP-11</v>
      </c>
      <c r="U14" s="241"/>
      <c r="V14" s="275" t="e">
        <f>IF(C14="",NA(),MATCH($B14&amp;$C14,'Smelter Look-up'!$J:$J,0))</f>
        <v>#N/A</v>
      </c>
      <c r="W14" s="276"/>
      <c r="X14" s="276">
        <f t="shared" si="4"/>
        <v>0</v>
      </c>
      <c r="Y14" s="276"/>
      <c r="Z14" s="276"/>
      <c r="AB14" s="278" t="str">
        <f t="shared" si="5"/>
        <v>GoldEco-System Recycling Co., Ltd.</v>
      </c>
    </row>
    <row r="15" spans="1:34" s="277" customFormat="1" ht="19.899999999999999" customHeight="1">
      <c r="A15" s="216" t="s">
        <v>694</v>
      </c>
      <c r="B15" s="217" t="s">
        <v>1153</v>
      </c>
      <c r="C15" s="347" t="s">
        <v>1062</v>
      </c>
      <c r="D15" s="217" t="s">
        <v>1062</v>
      </c>
      <c r="E15" s="217" t="s">
        <v>1124</v>
      </c>
      <c r="F15" s="217" t="s">
        <v>694</v>
      </c>
      <c r="G15" s="217" t="s">
        <v>15514</v>
      </c>
      <c r="H15" s="348" t="s">
        <v>15551</v>
      </c>
      <c r="I15" s="349" t="s">
        <v>1572</v>
      </c>
      <c r="J15" s="349" t="s">
        <v>1573</v>
      </c>
      <c r="K15" s="350" t="s">
        <v>15552</v>
      </c>
      <c r="L15" s="350" t="s">
        <v>15553</v>
      </c>
      <c r="M15" s="350"/>
      <c r="N15" s="350" t="s">
        <v>15521</v>
      </c>
      <c r="O15" s="350" t="s">
        <v>15554</v>
      </c>
      <c r="P15" s="351" t="s">
        <v>498</v>
      </c>
      <c r="Q15" s="352" t="s">
        <v>15517</v>
      </c>
      <c r="R15" s="217" t="str">
        <f ca="1">IF(ISERROR($V15),"",OFFSET('Smelter Look-up'!$C$4,$V15-4,0)&amp;"")</f>
        <v>Heimerle + Meule GmbH</v>
      </c>
      <c r="S15" s="225" t="str">
        <f t="shared" ca="1" si="3"/>
        <v>DE</v>
      </c>
      <c r="T15" s="225" t="str">
        <f ca="1">IF(B15="","",IF(ISERROR(MATCH($J15,SorP!$B$1:$B$6230,0)),"",INDIRECT("'SorP'!$A$"&amp;MATCH($J15,SorP!$B$1:$B$6230,0))))</f>
        <v>DE-BW</v>
      </c>
      <c r="U15" s="241"/>
      <c r="V15" s="275">
        <f>IF(C15="",NA(),MATCH($B15&amp;$C15,'Smelter Look-up'!$J:$J,0))</f>
        <v>92</v>
      </c>
      <c r="W15" s="276"/>
      <c r="X15" s="276">
        <f t="shared" si="4"/>
        <v>0</v>
      </c>
      <c r="Y15" s="276"/>
      <c r="Z15" s="276"/>
      <c r="AB15" s="278" t="str">
        <f t="shared" si="5"/>
        <v>GoldHeimerle + Meule GmbH</v>
      </c>
    </row>
    <row r="16" spans="1:34" s="277" customFormat="1" ht="19.899999999999999" customHeight="1">
      <c r="A16" s="216" t="s">
        <v>695</v>
      </c>
      <c r="B16" s="217" t="s">
        <v>1153</v>
      </c>
      <c r="C16" s="347" t="s">
        <v>56</v>
      </c>
      <c r="D16" s="217" t="s">
        <v>56</v>
      </c>
      <c r="E16" s="217" t="s">
        <v>1123</v>
      </c>
      <c r="F16" s="217" t="s">
        <v>695</v>
      </c>
      <c r="G16" s="217" t="s">
        <v>15514</v>
      </c>
      <c r="H16" s="348" t="s">
        <v>15555</v>
      </c>
      <c r="I16" s="349" t="s">
        <v>1618</v>
      </c>
      <c r="J16" s="349" t="s">
        <v>15556</v>
      </c>
      <c r="K16" s="350" t="s">
        <v>15557</v>
      </c>
      <c r="L16" s="350" t="s">
        <v>15558</v>
      </c>
      <c r="M16" s="350"/>
      <c r="N16" s="350" t="s">
        <v>15559</v>
      </c>
      <c r="O16" s="350" t="s">
        <v>15559</v>
      </c>
      <c r="P16" s="351" t="s">
        <v>498</v>
      </c>
      <c r="Q16" s="352" t="s">
        <v>15560</v>
      </c>
      <c r="R16" s="217" t="str">
        <f ca="1">IF(ISERROR($V16),"",OFFSET('Smelter Look-up'!$C$4,$V16-4,0)&amp;"")</f>
        <v>Heraeus Metals Hong Kong Ltd.</v>
      </c>
      <c r="S16" s="225" t="str">
        <f t="shared" ca="1" si="3"/>
        <v>CN</v>
      </c>
      <c r="T16" s="225" t="str">
        <f ca="1">IF(B16="","",IF(ISERROR(MATCH($J16,SorP!$B$1:$B$6230,0)),"",INDIRECT("'SorP'!$A$"&amp;MATCH($J16,SorP!$B$1:$B$6230,0))))</f>
        <v/>
      </c>
      <c r="U16" s="241"/>
      <c r="V16" s="275">
        <f>IF(C16="",NA(),MATCH($B16&amp;$C16,'Smelter Look-up'!$J:$J,0))</f>
        <v>96</v>
      </c>
      <c r="W16" s="276"/>
      <c r="X16" s="276">
        <f t="shared" si="4"/>
        <v>0</v>
      </c>
      <c r="Y16" s="276"/>
      <c r="Z16" s="276"/>
      <c r="AB16" s="278" t="str">
        <f t="shared" si="5"/>
        <v>GoldHeraeus Ltd. Hong Kong</v>
      </c>
    </row>
    <row r="17" spans="1:28" s="277" customFormat="1" ht="19.899999999999999" customHeight="1">
      <c r="A17" s="216" t="s">
        <v>700</v>
      </c>
      <c r="B17" s="217" t="s">
        <v>1153</v>
      </c>
      <c r="C17" s="347" t="s">
        <v>1251</v>
      </c>
      <c r="D17" s="217" t="s">
        <v>1251</v>
      </c>
      <c r="E17" s="217" t="s">
        <v>1131</v>
      </c>
      <c r="F17" s="217" t="s">
        <v>700</v>
      </c>
      <c r="G17" s="217" t="s">
        <v>15514</v>
      </c>
      <c r="H17" s="348" t="s">
        <v>15561</v>
      </c>
      <c r="I17" s="349" t="s">
        <v>1624</v>
      </c>
      <c r="J17" s="349" t="s">
        <v>1610</v>
      </c>
      <c r="K17" s="350" t="s">
        <v>15562</v>
      </c>
      <c r="L17" s="350" t="s">
        <v>15563</v>
      </c>
      <c r="M17" s="350"/>
      <c r="N17" s="350" t="s">
        <v>15564</v>
      </c>
      <c r="O17" s="350" t="s">
        <v>15565</v>
      </c>
      <c r="P17" s="351" t="s">
        <v>498</v>
      </c>
      <c r="Q17" s="352" t="s">
        <v>15517</v>
      </c>
      <c r="R17" s="217" t="str">
        <f ca="1">IF(ISERROR($V17),"",OFFSET('Smelter Look-up'!$C$4,$V17-4,0)&amp;"")</f>
        <v>Ishifuku Metal Industry Co., Ltd.</v>
      </c>
      <c r="S17" s="225" t="str">
        <f t="shared" ca="1" si="3"/>
        <v>JP</v>
      </c>
      <c r="T17" s="225" t="str">
        <f ca="1">IF(B17="","",IF(ISERROR(MATCH($J17,SorP!$B$1:$B$6230,0)),"",INDIRECT("'SorP'!$A$"&amp;MATCH($J17,SorP!$B$1:$B$6230,0))))</f>
        <v>JP-11</v>
      </c>
      <c r="U17" s="241"/>
      <c r="V17" s="275">
        <f>IF(C17="",NA(),MATCH($B17&amp;$C17,'Smelter Look-up'!$J:$J,0))</f>
        <v>107</v>
      </c>
      <c r="W17" s="276"/>
      <c r="X17" s="276">
        <f t="shared" si="4"/>
        <v>0</v>
      </c>
      <c r="Y17" s="276"/>
      <c r="Z17" s="276"/>
      <c r="AB17" s="278" t="str">
        <f t="shared" si="5"/>
        <v>GoldIshifuku Metal Industry Co., Ltd.</v>
      </c>
    </row>
    <row r="18" spans="1:28" s="277" customFormat="1" ht="51">
      <c r="A18" s="216" t="s">
        <v>701</v>
      </c>
      <c r="B18" s="217" t="s">
        <v>1153</v>
      </c>
      <c r="C18" s="347" t="s">
        <v>1258</v>
      </c>
      <c r="D18" s="217" t="s">
        <v>1258</v>
      </c>
      <c r="E18" s="217" t="s">
        <v>912</v>
      </c>
      <c r="F18" s="217" t="s">
        <v>701</v>
      </c>
      <c r="G18" s="217" t="s">
        <v>15514</v>
      </c>
      <c r="H18" s="348" t="s">
        <v>15566</v>
      </c>
      <c r="I18" s="349" t="s">
        <v>1625</v>
      </c>
      <c r="J18" s="349" t="s">
        <v>1585</v>
      </c>
      <c r="K18" s="350" t="s">
        <v>2483</v>
      </c>
      <c r="L18" s="350" t="s">
        <v>15567</v>
      </c>
      <c r="M18" s="350"/>
      <c r="N18" s="350" t="s">
        <v>15515</v>
      </c>
      <c r="O18" s="350" t="s">
        <v>15516</v>
      </c>
      <c r="P18" s="351" t="s">
        <v>499</v>
      </c>
      <c r="Q18" s="352" t="s">
        <v>15517</v>
      </c>
      <c r="R18" s="217" t="str">
        <f ca="1">IF(ISERROR($V18),"",OFFSET('Smelter Look-up'!$C$4,$V18-4,0)&amp;"")</f>
        <v>Istanbul Gold Refinery</v>
      </c>
      <c r="S18" s="225" t="str">
        <f t="shared" ca="1" si="3"/>
        <v>TR</v>
      </c>
      <c r="T18" s="225" t="str">
        <f ca="1">IF(B18="","",IF(ISERROR(MATCH($J18,SorP!$B$1:$B$6230,0)),"",INDIRECT("'SorP'!$A$"&amp;MATCH($J18,SorP!$B$1:$B$6230,0))))</f>
        <v/>
      </c>
      <c r="U18" s="241"/>
      <c r="V18" s="275">
        <f>IF(C18="",NA(),MATCH($B18&amp;$C18,'Smelter Look-up'!$J:$J,0))</f>
        <v>108</v>
      </c>
      <c r="W18" s="276"/>
      <c r="X18" s="276">
        <f t="shared" si="4"/>
        <v>0</v>
      </c>
      <c r="Y18" s="276"/>
      <c r="Z18" s="276"/>
      <c r="AB18" s="278" t="str">
        <f t="shared" si="5"/>
        <v>GoldIstanbul Gold Refinery</v>
      </c>
    </row>
    <row r="19" spans="1:28" s="277" customFormat="1" ht="63.75">
      <c r="A19" s="216" t="s">
        <v>704</v>
      </c>
      <c r="B19" s="217" t="s">
        <v>1153</v>
      </c>
      <c r="C19" s="347" t="s">
        <v>2309</v>
      </c>
      <c r="D19" s="217" t="s">
        <v>2309</v>
      </c>
      <c r="E19" s="217" t="s">
        <v>15568</v>
      </c>
      <c r="F19" s="217" t="s">
        <v>704</v>
      </c>
      <c r="G19" s="217" t="s">
        <v>15514</v>
      </c>
      <c r="H19" s="348" t="s">
        <v>15569</v>
      </c>
      <c r="I19" s="349" t="s">
        <v>1629</v>
      </c>
      <c r="J19" s="349" t="s">
        <v>1630</v>
      </c>
      <c r="K19" s="350" t="s">
        <v>2483</v>
      </c>
      <c r="L19" s="350" t="s">
        <v>15570</v>
      </c>
      <c r="M19" s="350"/>
      <c r="N19" s="350" t="s">
        <v>15559</v>
      </c>
      <c r="O19" s="350" t="s">
        <v>15559</v>
      </c>
      <c r="P19" s="351" t="s">
        <v>498</v>
      </c>
      <c r="Q19" s="352" t="s">
        <v>15560</v>
      </c>
      <c r="R19" s="217" t="str">
        <f ca="1">IF(ISERROR($V19),"",OFFSET('Smelter Look-up'!$C$4,$V19-4,0)&amp;"")</f>
        <v>Asahi Refining USA Inc.</v>
      </c>
      <c r="S19" s="225" t="str">
        <f t="shared" ca="1" si="3"/>
        <v>Unknown</v>
      </c>
      <c r="T19" s="225" t="str">
        <f ca="1">IF(B19="","",IF(ISERROR(MATCH($J19,SorP!$B$1:$B$6230,0)),"",INDIRECT("'SorP'!$A$"&amp;MATCH($J19,SorP!$B$1:$B$6230,0))))</f>
        <v>US-UT</v>
      </c>
      <c r="U19" s="241"/>
      <c r="V19" s="275">
        <f>IF(C19="",NA(),MATCH($B19&amp;$C19,'Smelter Look-up'!$J:$J,0))</f>
        <v>26</v>
      </c>
      <c r="W19" s="276"/>
      <c r="X19" s="276">
        <f t="shared" si="4"/>
        <v>0</v>
      </c>
      <c r="Y19" s="276"/>
      <c r="Z19" s="276"/>
      <c r="AB19" s="278" t="str">
        <f t="shared" si="5"/>
        <v>GoldAsahi Refining USA Inc.</v>
      </c>
    </row>
    <row r="20" spans="1:28" s="277" customFormat="1" ht="76.5">
      <c r="A20" s="216" t="s">
        <v>708</v>
      </c>
      <c r="B20" s="217" t="s">
        <v>1153</v>
      </c>
      <c r="C20" s="347" t="s">
        <v>57</v>
      </c>
      <c r="D20" s="217" t="s">
        <v>57</v>
      </c>
      <c r="E20" s="217" t="s">
        <v>1131</v>
      </c>
      <c r="F20" s="217" t="s">
        <v>708</v>
      </c>
      <c r="G20" s="217" t="s">
        <v>15514</v>
      </c>
      <c r="H20" s="348" t="s">
        <v>15571</v>
      </c>
      <c r="I20" s="349" t="s">
        <v>2496</v>
      </c>
      <c r="J20" s="349" t="s">
        <v>2496</v>
      </c>
      <c r="K20" s="350" t="s">
        <v>2483</v>
      </c>
      <c r="L20" s="350" t="s">
        <v>15572</v>
      </c>
      <c r="M20" s="350"/>
      <c r="N20" s="350" t="s">
        <v>15573</v>
      </c>
      <c r="O20" s="350" t="s">
        <v>15573</v>
      </c>
      <c r="P20" s="351" t="s">
        <v>498</v>
      </c>
      <c r="Q20" s="352" t="s">
        <v>15560</v>
      </c>
      <c r="R20" s="217" t="str">
        <f ca="1">IF(ISERROR($V20),"",OFFSET('Smelter Look-up'!$C$4,$V20-4,0)&amp;"")</f>
        <v>JX Nippon Mining &amp; Metals Co., Ltd.</v>
      </c>
      <c r="S20" s="225" t="str">
        <f t="shared" ca="1" si="3"/>
        <v>JP</v>
      </c>
      <c r="T20" s="225" t="str">
        <f ca="1">IF(B20="","",IF(ISERROR(MATCH($J20,SorP!$B$1:$B$6230,0)),"",INDIRECT("'SorP'!$A$"&amp;MATCH($J20,SorP!$B$1:$B$6230,0))))</f>
        <v/>
      </c>
      <c r="U20" s="241"/>
      <c r="V20" s="275">
        <f>IF(C20="",NA(),MATCH($B20&amp;$C20,'Smelter Look-up'!$J:$J,0))</f>
        <v>120</v>
      </c>
      <c r="W20" s="276"/>
      <c r="X20" s="276">
        <f t="shared" si="4"/>
        <v>0</v>
      </c>
      <c r="Y20" s="276"/>
      <c r="Z20" s="276"/>
      <c r="AB20" s="278" t="str">
        <f t="shared" si="5"/>
        <v>GoldJX Nippon Mining &amp; Metals Co., Ltd.</v>
      </c>
    </row>
    <row r="21" spans="1:28" s="277" customFormat="1" ht="63.75">
      <c r="A21" s="216" t="s">
        <v>711</v>
      </c>
      <c r="B21" s="217" t="s">
        <v>1153</v>
      </c>
      <c r="C21" s="347" t="s">
        <v>710</v>
      </c>
      <c r="D21" s="217" t="s">
        <v>710</v>
      </c>
      <c r="E21" s="217" t="s">
        <v>15568</v>
      </c>
      <c r="F21" s="217" t="s">
        <v>711</v>
      </c>
      <c r="G21" s="217" t="s">
        <v>15514</v>
      </c>
      <c r="H21" s="348" t="s">
        <v>15574</v>
      </c>
      <c r="I21" s="349" t="s">
        <v>1637</v>
      </c>
      <c r="J21" s="349" t="s">
        <v>1630</v>
      </c>
      <c r="K21" s="350" t="s">
        <v>15575</v>
      </c>
      <c r="L21" s="350" t="s">
        <v>15576</v>
      </c>
      <c r="M21" s="350"/>
      <c r="N21" s="350" t="s">
        <v>15515</v>
      </c>
      <c r="O21" s="350" t="s">
        <v>15577</v>
      </c>
      <c r="P21" s="351" t="s">
        <v>499</v>
      </c>
      <c r="Q21" s="352" t="s">
        <v>15517</v>
      </c>
      <c r="R21" s="217" t="str">
        <f ca="1">IF(ISERROR($V21),"",OFFSET('Smelter Look-up'!$C$4,$V21-4,0)&amp;"")</f>
        <v>Kennecott Utah Copper LLC</v>
      </c>
      <c r="S21" s="225" t="str">
        <f t="shared" ca="1" si="3"/>
        <v>Unknown</v>
      </c>
      <c r="T21" s="225" t="str">
        <f ca="1">IF(B21="","",IF(ISERROR(MATCH($J21,SorP!$B$1:$B$6230,0)),"",INDIRECT("'SorP'!$A$"&amp;MATCH($J21,SorP!$B$1:$B$6230,0))))</f>
        <v>US-UT</v>
      </c>
      <c r="U21" s="241"/>
      <c r="V21" s="275">
        <f>IF(C21="",NA(),MATCH($B21&amp;$C21,'Smelter Look-up'!$J:$J,0))</f>
        <v>124</v>
      </c>
      <c r="W21" s="276"/>
      <c r="X21" s="276">
        <f t="shared" si="4"/>
        <v>0</v>
      </c>
      <c r="Y21" s="276"/>
      <c r="Z21" s="276"/>
      <c r="AB21" s="278" t="str">
        <f t="shared" si="5"/>
        <v>GoldKennecott Utah Copper LLC</v>
      </c>
    </row>
    <row r="22" spans="1:28" s="277" customFormat="1" ht="63.75">
      <c r="A22" s="216" t="s">
        <v>712</v>
      </c>
      <c r="B22" s="217" t="s">
        <v>1153</v>
      </c>
      <c r="C22" s="347" t="s">
        <v>2252</v>
      </c>
      <c r="D22" s="217" t="s">
        <v>2252</v>
      </c>
      <c r="E22" s="217" t="s">
        <v>1131</v>
      </c>
      <c r="F22" s="217" t="s">
        <v>712</v>
      </c>
      <c r="G22" s="217" t="s">
        <v>15514</v>
      </c>
      <c r="H22" s="348" t="s">
        <v>15578</v>
      </c>
      <c r="I22" s="349" t="s">
        <v>1638</v>
      </c>
      <c r="J22" s="349" t="s">
        <v>1610</v>
      </c>
      <c r="K22" s="350" t="s">
        <v>15579</v>
      </c>
      <c r="L22" s="350" t="s">
        <v>2483</v>
      </c>
      <c r="M22" s="350"/>
      <c r="N22" s="350" t="s">
        <v>15580</v>
      </c>
      <c r="O22" s="350" t="s">
        <v>15581</v>
      </c>
      <c r="P22" s="351" t="s">
        <v>498</v>
      </c>
      <c r="Q22" s="352" t="s">
        <v>15517</v>
      </c>
      <c r="R22" s="217" t="str">
        <f ca="1">IF(ISERROR($V22),"",OFFSET('Smelter Look-up'!$C$4,$V22-4,0)&amp;"")</f>
        <v>Kojima Chemicals Co., Ltd.</v>
      </c>
      <c r="S22" s="225" t="str">
        <f t="shared" ca="1" si="3"/>
        <v>JP</v>
      </c>
      <c r="T22" s="225" t="str">
        <f ca="1">IF(B22="","",IF(ISERROR(MATCH($J22,SorP!$B$1:$B$6230,0)),"",INDIRECT("'SorP'!$A$"&amp;MATCH($J22,SorP!$B$1:$B$6230,0))))</f>
        <v>JP-11</v>
      </c>
      <c r="U22" s="241"/>
      <c r="V22" s="275">
        <f>IF(C22="",NA(),MATCH($B22&amp;$C22,'Smelter Look-up'!$J:$J,0))</f>
        <v>128</v>
      </c>
      <c r="W22" s="276"/>
      <c r="X22" s="276">
        <f t="shared" si="4"/>
        <v>0</v>
      </c>
      <c r="Y22" s="276"/>
      <c r="Z22" s="276"/>
      <c r="AB22" s="278" t="str">
        <f t="shared" si="5"/>
        <v>GoldKojima Chemicals Co., Ltd.</v>
      </c>
    </row>
    <row r="23" spans="1:28" s="277" customFormat="1" ht="51">
      <c r="A23" s="216" t="s">
        <v>716</v>
      </c>
      <c r="B23" s="217" t="s">
        <v>1153</v>
      </c>
      <c r="C23" s="347" t="s">
        <v>58</v>
      </c>
      <c r="D23" s="217" t="s">
        <v>58</v>
      </c>
      <c r="E23" s="217" t="s">
        <v>1134</v>
      </c>
      <c r="F23" s="217" t="s">
        <v>716</v>
      </c>
      <c r="G23" s="217" t="s">
        <v>15514</v>
      </c>
      <c r="H23" s="348" t="s">
        <v>15582</v>
      </c>
      <c r="I23" s="349" t="s">
        <v>1643</v>
      </c>
      <c r="J23" s="349" t="s">
        <v>15583</v>
      </c>
      <c r="K23" s="350" t="s">
        <v>15584</v>
      </c>
      <c r="L23" s="350" t="s">
        <v>15585</v>
      </c>
      <c r="M23" s="350"/>
      <c r="N23" s="350" t="s">
        <v>15586</v>
      </c>
      <c r="O23" s="350" t="s">
        <v>15587</v>
      </c>
      <c r="P23" s="351" t="s">
        <v>498</v>
      </c>
      <c r="Q23" s="352" t="s">
        <v>15517</v>
      </c>
      <c r="R23" s="217" t="str">
        <f ca="1">IF(ISERROR($V23),"",OFFSET('Smelter Look-up'!$C$4,$V23-4,0)&amp;"")</f>
        <v>LS-NIKKO Copper Inc.</v>
      </c>
      <c r="S23" s="225" t="str">
        <f t="shared" ca="1" si="3"/>
        <v>KR</v>
      </c>
      <c r="T23" s="225" t="str">
        <f ca="1">IF(B23="","",IF(ISERROR(MATCH($J23,SorP!$B$1:$B$6230,0)),"",INDIRECT("'SorP'!$A$"&amp;MATCH($J23,SorP!$B$1:$B$6230,0))))</f>
        <v/>
      </c>
      <c r="U23" s="241"/>
      <c r="V23" s="275">
        <f>IF(C23="",NA(),MATCH($B23&amp;$C23,'Smelter Look-up'!$J:$J,0))</f>
        <v>143</v>
      </c>
      <c r="W23" s="276"/>
      <c r="X23" s="276">
        <f t="shared" si="4"/>
        <v>0</v>
      </c>
      <c r="Y23" s="276"/>
      <c r="Z23" s="276"/>
      <c r="AB23" s="278" t="str">
        <f t="shared" si="5"/>
        <v>GoldLS-NIKKO Copper Inc.</v>
      </c>
    </row>
    <row r="24" spans="1:28" s="277" customFormat="1" ht="38.25">
      <c r="A24" s="216" t="s">
        <v>719</v>
      </c>
      <c r="B24" s="217" t="s">
        <v>1153</v>
      </c>
      <c r="C24" s="347" t="s">
        <v>933</v>
      </c>
      <c r="D24" s="217" t="s">
        <v>933</v>
      </c>
      <c r="E24" s="217" t="s">
        <v>15568</v>
      </c>
      <c r="F24" s="217" t="s">
        <v>719</v>
      </c>
      <c r="G24" s="217" t="s">
        <v>15514</v>
      </c>
      <c r="H24" s="348" t="s">
        <v>15588</v>
      </c>
      <c r="I24" s="349" t="s">
        <v>1646</v>
      </c>
      <c r="J24" s="349" t="s">
        <v>1647</v>
      </c>
      <c r="K24" s="350" t="s">
        <v>15589</v>
      </c>
      <c r="L24" s="350" t="s">
        <v>15590</v>
      </c>
      <c r="M24" s="350"/>
      <c r="N24" s="350" t="s">
        <v>15591</v>
      </c>
      <c r="O24" s="350" t="s">
        <v>15592</v>
      </c>
      <c r="P24" s="351" t="s">
        <v>498</v>
      </c>
      <c r="Q24" s="352" t="s">
        <v>15517</v>
      </c>
      <c r="R24" s="217" t="str">
        <f ca="1">IF(ISERROR($V24),"",OFFSET('Smelter Look-up'!$C$4,$V24-4,0)&amp;"")</f>
        <v>Materion</v>
      </c>
      <c r="S24" s="225" t="str">
        <f t="shared" ca="1" si="3"/>
        <v>Unknown</v>
      </c>
      <c r="T24" s="225" t="str">
        <f ca="1">IF(B24="","",IF(ISERROR(MATCH($J24,SorP!$B$1:$B$6230,0)),"",INDIRECT("'SorP'!$A$"&amp;MATCH($J24,SorP!$B$1:$B$6230,0))))</f>
        <v>US-NY</v>
      </c>
      <c r="U24" s="241"/>
      <c r="V24" s="275">
        <f>IF(C24="",NA(),MATCH($B24&amp;$C24,'Smelter Look-up'!$J:$J,0))</f>
        <v>149</v>
      </c>
      <c r="W24" s="276"/>
      <c r="X24" s="276">
        <f t="shared" si="4"/>
        <v>0</v>
      </c>
      <c r="Y24" s="276"/>
      <c r="Z24" s="276"/>
      <c r="AB24" s="278" t="str">
        <f t="shared" si="5"/>
        <v>GoldMaterion</v>
      </c>
    </row>
    <row r="25" spans="1:28" s="277" customFormat="1" ht="63.75">
      <c r="A25" s="216" t="s">
        <v>720</v>
      </c>
      <c r="B25" s="217" t="s">
        <v>1153</v>
      </c>
      <c r="C25" s="347" t="s">
        <v>59</v>
      </c>
      <c r="D25" s="217" t="s">
        <v>59</v>
      </c>
      <c r="E25" s="217" t="s">
        <v>1131</v>
      </c>
      <c r="F25" s="217" t="s">
        <v>720</v>
      </c>
      <c r="G25" s="217" t="s">
        <v>15514</v>
      </c>
      <c r="H25" s="348" t="s">
        <v>15593</v>
      </c>
      <c r="I25" s="349" t="s">
        <v>1648</v>
      </c>
      <c r="J25" s="349" t="s">
        <v>1610</v>
      </c>
      <c r="K25" s="350" t="s">
        <v>15594</v>
      </c>
      <c r="L25" s="350" t="s">
        <v>15595</v>
      </c>
      <c r="M25" s="350"/>
      <c r="N25" s="350" t="s">
        <v>15564</v>
      </c>
      <c r="O25" s="350" t="s">
        <v>15565</v>
      </c>
      <c r="P25" s="351" t="s">
        <v>498</v>
      </c>
      <c r="Q25" s="352" t="s">
        <v>15517</v>
      </c>
      <c r="R25" s="217" t="str">
        <f ca="1">IF(ISERROR($V25),"",OFFSET('Smelter Look-up'!$C$4,$V25-4,0)&amp;"")</f>
        <v>Matsuda Sangyo Co., Ltd.</v>
      </c>
      <c r="S25" s="225" t="str">
        <f t="shared" ca="1" si="3"/>
        <v>JP</v>
      </c>
      <c r="T25" s="225" t="str">
        <f ca="1">IF(B25="","",IF(ISERROR(MATCH($J25,SorP!$B$1:$B$6230,0)),"",INDIRECT("'SorP'!$A$"&amp;MATCH($J25,SorP!$B$1:$B$6230,0))))</f>
        <v>JP-11</v>
      </c>
      <c r="U25" s="241"/>
      <c r="V25" s="275">
        <f>IF(C25="",NA(),MATCH($B25&amp;$C25,'Smelter Look-up'!$J:$J,0))</f>
        <v>150</v>
      </c>
      <c r="W25" s="276"/>
      <c r="X25" s="276">
        <f t="shared" si="4"/>
        <v>0</v>
      </c>
      <c r="Y25" s="276"/>
      <c r="Z25" s="276"/>
      <c r="AB25" s="278" t="str">
        <f t="shared" si="5"/>
        <v>GoldMatsuda Sangyo Co., Ltd.</v>
      </c>
    </row>
    <row r="26" spans="1:28" s="277" customFormat="1" ht="114.75">
      <c r="A26" s="216" t="s">
        <v>721</v>
      </c>
      <c r="B26" s="217" t="s">
        <v>1153</v>
      </c>
      <c r="C26" s="347" t="s">
        <v>2255</v>
      </c>
      <c r="D26" s="217" t="s">
        <v>2255</v>
      </c>
      <c r="E26" s="217" t="s">
        <v>1123</v>
      </c>
      <c r="F26" s="217" t="s">
        <v>721</v>
      </c>
      <c r="G26" s="217" t="s">
        <v>15514</v>
      </c>
      <c r="H26" s="348" t="s">
        <v>15596</v>
      </c>
      <c r="I26" s="349" t="s">
        <v>1651</v>
      </c>
      <c r="J26" s="349" t="s">
        <v>15556</v>
      </c>
      <c r="K26" s="350" t="s">
        <v>15597</v>
      </c>
      <c r="L26" s="350" t="s">
        <v>15598</v>
      </c>
      <c r="M26" s="350"/>
      <c r="N26" s="350" t="s">
        <v>15599</v>
      </c>
      <c r="O26" s="350" t="s">
        <v>15600</v>
      </c>
      <c r="P26" s="351" t="s">
        <v>498</v>
      </c>
      <c r="Q26" s="352" t="s">
        <v>15517</v>
      </c>
      <c r="R26" s="217" t="str">
        <f ca="1">IF(ISERROR($V26),"",OFFSET('Smelter Look-up'!$C$4,$V26-4,0)&amp;"")</f>
        <v>Metalor Technologies (Hong Kong) Ltd.</v>
      </c>
      <c r="S26" s="225" t="str">
        <f t="shared" ca="1" si="3"/>
        <v>CN</v>
      </c>
      <c r="T26" s="225" t="str">
        <f ca="1">IF(B26="","",IF(ISERROR(MATCH($J26,SorP!$B$1:$B$6230,0)),"",INDIRECT("'SorP'!$A$"&amp;MATCH($J26,SorP!$B$1:$B$6230,0))))</f>
        <v/>
      </c>
      <c r="U26" s="241"/>
      <c r="V26" s="275">
        <f>IF(C26="",NA(),MATCH($B26&amp;$C26,'Smelter Look-up'!$J:$J,0))</f>
        <v>155</v>
      </c>
      <c r="W26" s="276"/>
      <c r="X26" s="276">
        <f t="shared" si="4"/>
        <v>0</v>
      </c>
      <c r="Y26" s="276"/>
      <c r="Z26" s="276"/>
      <c r="AB26" s="278" t="str">
        <f t="shared" si="5"/>
        <v>GoldMetalor Technologies (Hong Kong) Ltd.</v>
      </c>
    </row>
    <row r="27" spans="1:28" s="277" customFormat="1" ht="114.75">
      <c r="A27" s="216" t="s">
        <v>723</v>
      </c>
      <c r="B27" s="217" t="s">
        <v>1153</v>
      </c>
      <c r="C27" s="347" t="s">
        <v>1190</v>
      </c>
      <c r="D27" s="217" t="s">
        <v>15601</v>
      </c>
      <c r="E27" s="217" t="s">
        <v>1121</v>
      </c>
      <c r="F27" s="217" t="s">
        <v>723</v>
      </c>
      <c r="G27" s="217" t="s">
        <v>15514</v>
      </c>
      <c r="H27" s="348" t="s">
        <v>15602</v>
      </c>
      <c r="I27" s="349" t="s">
        <v>1652</v>
      </c>
      <c r="J27" s="349" t="s">
        <v>1653</v>
      </c>
      <c r="K27" s="350" t="s">
        <v>15603</v>
      </c>
      <c r="L27" s="350" t="s">
        <v>15604</v>
      </c>
      <c r="M27" s="350"/>
      <c r="N27" s="350" t="s">
        <v>15605</v>
      </c>
      <c r="O27" s="350" t="s">
        <v>15606</v>
      </c>
      <c r="P27" s="351" t="s">
        <v>499</v>
      </c>
      <c r="Q27" s="352" t="s">
        <v>15517</v>
      </c>
      <c r="R27" s="217" t="str">
        <f ca="1">IF(ISERROR($V27),"",OFFSET('Smelter Look-up'!$C$4,$V27-4,0)&amp;"")</f>
        <v>Metalor Technologies S.A.</v>
      </c>
      <c r="S27" s="225" t="str">
        <f t="shared" ca="1" si="3"/>
        <v>CH</v>
      </c>
      <c r="T27" s="225" t="str">
        <f ca="1">IF(B27="","",IF(ISERROR(MATCH($J27,SorP!$B$1:$B$6230,0)),"",INDIRECT("'SorP'!$A$"&amp;MATCH($J27,SorP!$B$1:$B$6230,0))))</f>
        <v>CH-NE</v>
      </c>
      <c r="U27" s="241"/>
      <c r="V27" s="275">
        <f>IF(C27="",NA(),MATCH($B27&amp;$C27,'Smelter Look-up'!$J:$J,0))</f>
        <v>154</v>
      </c>
      <c r="W27" s="276"/>
      <c r="X27" s="276">
        <f t="shared" si="4"/>
        <v>0</v>
      </c>
      <c r="Y27" s="276"/>
      <c r="Z27" s="276"/>
      <c r="AB27" s="278" t="str">
        <f t="shared" si="5"/>
        <v>GoldMetalor Switzerland</v>
      </c>
    </row>
    <row r="28" spans="1:28" s="277" customFormat="1" ht="63.75">
      <c r="A28" s="216" t="s">
        <v>724</v>
      </c>
      <c r="B28" s="217" t="s">
        <v>1153</v>
      </c>
      <c r="C28" s="347" t="s">
        <v>1252</v>
      </c>
      <c r="D28" s="217" t="s">
        <v>1252</v>
      </c>
      <c r="E28" s="217" t="s">
        <v>15568</v>
      </c>
      <c r="F28" s="217" t="s">
        <v>724</v>
      </c>
      <c r="G28" s="217" t="s">
        <v>15514</v>
      </c>
      <c r="H28" s="348" t="s">
        <v>15607</v>
      </c>
      <c r="I28" s="349" t="s">
        <v>1654</v>
      </c>
      <c r="J28" s="349" t="s">
        <v>1655</v>
      </c>
      <c r="K28" s="350" t="s">
        <v>15608</v>
      </c>
      <c r="L28" s="350" t="s">
        <v>15609</v>
      </c>
      <c r="M28" s="350"/>
      <c r="N28" s="350" t="s">
        <v>15610</v>
      </c>
      <c r="O28" s="350" t="s">
        <v>2483</v>
      </c>
      <c r="P28" s="351" t="s">
        <v>498</v>
      </c>
      <c r="Q28" s="352" t="s">
        <v>15560</v>
      </c>
      <c r="R28" s="217" t="str">
        <f ca="1">IF(ISERROR($V28),"",OFFSET('Smelter Look-up'!$C$4,$V28-4,0)&amp;"")</f>
        <v>Metalor USA Refining Corporation</v>
      </c>
      <c r="S28" s="225" t="str">
        <f t="shared" ca="1" si="3"/>
        <v>Unknown</v>
      </c>
      <c r="T28" s="225" t="str">
        <f ca="1">IF(B28="","",IF(ISERROR(MATCH($J28,SorP!$B$1:$B$6230,0)),"",INDIRECT("'SorP'!$A$"&amp;MATCH($J28,SorP!$B$1:$B$6230,0))))</f>
        <v>US-MA</v>
      </c>
      <c r="U28" s="241"/>
      <c r="V28" s="275">
        <f>IF(C28="",NA(),MATCH($B28&amp;$C28,'Smelter Look-up'!$J:$J,0))</f>
        <v>159</v>
      </c>
      <c r="W28" s="276"/>
      <c r="X28" s="276">
        <f t="shared" si="4"/>
        <v>0</v>
      </c>
      <c r="Y28" s="276"/>
      <c r="Z28" s="276"/>
      <c r="AB28" s="278" t="str">
        <f t="shared" si="5"/>
        <v>GoldMetalor USA Refining Corporation</v>
      </c>
    </row>
    <row r="29" spans="1:28" s="277" customFormat="1" ht="63.75">
      <c r="A29" s="216" t="s">
        <v>725</v>
      </c>
      <c r="B29" s="217" t="s">
        <v>1153</v>
      </c>
      <c r="C29" s="347" t="s">
        <v>2243</v>
      </c>
      <c r="D29" s="217" t="s">
        <v>15611</v>
      </c>
      <c r="E29" s="217" t="s">
        <v>1136</v>
      </c>
      <c r="F29" s="217" t="s">
        <v>725</v>
      </c>
      <c r="G29" s="217" t="s">
        <v>15514</v>
      </c>
      <c r="H29" s="348" t="s">
        <v>15612</v>
      </c>
      <c r="I29" s="349" t="s">
        <v>1656</v>
      </c>
      <c r="J29" s="349" t="s">
        <v>15613</v>
      </c>
      <c r="K29" s="350" t="s">
        <v>2483</v>
      </c>
      <c r="L29" s="350" t="s">
        <v>15614</v>
      </c>
      <c r="M29" s="350"/>
      <c r="N29" s="350" t="s">
        <v>15580</v>
      </c>
      <c r="O29" s="350" t="s">
        <v>15600</v>
      </c>
      <c r="P29" s="351" t="s">
        <v>499</v>
      </c>
      <c r="Q29" s="352" t="s">
        <v>15517</v>
      </c>
      <c r="R29" s="217" t="str">
        <f ca="1">IF(ISERROR($V29),"",OFFSET('Smelter Look-up'!$C$4,$V29-4,0)&amp;"")</f>
        <v>Metalurgica Met-Mex Penoles S.A. De C.V.</v>
      </c>
      <c r="S29" s="225" t="str">
        <f t="shared" ca="1" si="3"/>
        <v>MX</v>
      </c>
      <c r="T29" s="225" t="str">
        <f ca="1">IF(B29="","",IF(ISERROR(MATCH($J29,SorP!$B$1:$B$6230,0)),"",INDIRECT("'SorP'!$A$"&amp;MATCH($J29,SorP!$B$1:$B$6230,0))))</f>
        <v/>
      </c>
      <c r="U29" s="241"/>
      <c r="V29" s="275">
        <f>IF(C29="",NA(),MATCH($B29&amp;$C29,'Smelter Look-up'!$J:$J,0))</f>
        <v>163</v>
      </c>
      <c r="W29" s="276"/>
      <c r="X29" s="276">
        <f t="shared" si="4"/>
        <v>0</v>
      </c>
      <c r="Y29" s="276"/>
      <c r="Z29" s="276"/>
      <c r="AB29" s="278" t="str">
        <f t="shared" si="5"/>
        <v>GoldMet-Mex Penoles, S.A.</v>
      </c>
    </row>
    <row r="30" spans="1:28" s="277" customFormat="1" ht="76.5">
      <c r="A30" s="216" t="s">
        <v>726</v>
      </c>
      <c r="B30" s="217" t="s">
        <v>1153</v>
      </c>
      <c r="C30" s="347" t="s">
        <v>1187</v>
      </c>
      <c r="D30" s="217" t="s">
        <v>1187</v>
      </c>
      <c r="E30" s="217" t="s">
        <v>1131</v>
      </c>
      <c r="F30" s="217" t="s">
        <v>726</v>
      </c>
      <c r="G30" s="217" t="s">
        <v>15514</v>
      </c>
      <c r="H30" s="348" t="s">
        <v>15615</v>
      </c>
      <c r="I30" s="349" t="s">
        <v>1657</v>
      </c>
      <c r="J30" s="349" t="s">
        <v>2322</v>
      </c>
      <c r="K30" s="350" t="s">
        <v>15616</v>
      </c>
      <c r="L30" s="350" t="s">
        <v>15617</v>
      </c>
      <c r="M30" s="350"/>
      <c r="N30" s="350" t="s">
        <v>15573</v>
      </c>
      <c r="O30" s="350" t="s">
        <v>15573</v>
      </c>
      <c r="P30" s="351" t="s">
        <v>499</v>
      </c>
      <c r="Q30" s="352" t="s">
        <v>15560</v>
      </c>
      <c r="R30" s="217" t="str">
        <f ca="1">IF(ISERROR($V30),"",OFFSET('Smelter Look-up'!$C$4,$V30-4,0)&amp;"")</f>
        <v>Mitsubishi Materials Corporation</v>
      </c>
      <c r="S30" s="225" t="str">
        <f t="shared" ca="1" si="3"/>
        <v>JP</v>
      </c>
      <c r="T30" s="225" t="str">
        <f ca="1">IF(B30="","",IF(ISERROR(MATCH($J30,SorP!$B$1:$B$6230,0)),"",INDIRECT("'SorP'!$A$"&amp;MATCH($J30,SorP!$B$1:$B$6230,0))))</f>
        <v>JP-37</v>
      </c>
      <c r="U30" s="241"/>
      <c r="V30" s="275">
        <f>IF(C30="",NA(),MATCH($B30&amp;$C30,'Smelter Look-up'!$J:$J,0))</f>
        <v>164</v>
      </c>
      <c r="W30" s="276"/>
      <c r="X30" s="276">
        <f t="shared" si="4"/>
        <v>0</v>
      </c>
      <c r="Y30" s="276"/>
      <c r="Z30" s="276"/>
      <c r="AB30" s="278" t="str">
        <f t="shared" si="5"/>
        <v>GoldMitsubishi Materials Corporation</v>
      </c>
    </row>
    <row r="31" spans="1:28" s="277" customFormat="1" ht="89.25">
      <c r="A31" s="216" t="s">
        <v>727</v>
      </c>
      <c r="B31" s="217" t="s">
        <v>1153</v>
      </c>
      <c r="C31" s="347" t="s">
        <v>1253</v>
      </c>
      <c r="D31" s="217" t="s">
        <v>1253</v>
      </c>
      <c r="E31" s="217" t="s">
        <v>1131</v>
      </c>
      <c r="F31" s="217" t="s">
        <v>727</v>
      </c>
      <c r="G31" s="217" t="s">
        <v>15514</v>
      </c>
      <c r="H31" s="348" t="s">
        <v>15618</v>
      </c>
      <c r="I31" s="349" t="s">
        <v>1659</v>
      </c>
      <c r="J31" s="349" t="s">
        <v>1658</v>
      </c>
      <c r="K31" s="350" t="s">
        <v>15619</v>
      </c>
      <c r="L31" s="350" t="s">
        <v>15620</v>
      </c>
      <c r="M31" s="350"/>
      <c r="N31" s="350" t="s">
        <v>15621</v>
      </c>
      <c r="O31" s="350" t="s">
        <v>15622</v>
      </c>
      <c r="P31" s="351" t="s">
        <v>499</v>
      </c>
      <c r="Q31" s="352" t="s">
        <v>15517</v>
      </c>
      <c r="R31" s="217" t="str">
        <f ca="1">IF(ISERROR($V31),"",OFFSET('Smelter Look-up'!$C$4,$V31-4,0)&amp;"")</f>
        <v>Mitsui Mining and Smelting Co., Ltd.</v>
      </c>
      <c r="S31" s="225" t="str">
        <f t="shared" ca="1" si="3"/>
        <v>JP</v>
      </c>
      <c r="T31" s="225" t="str">
        <f ca="1">IF(B31="","",IF(ISERROR(MATCH($J31,SorP!$B$1:$B$6230,0)),"",INDIRECT("'SorP'!$A$"&amp;MATCH($J31,SorP!$B$1:$B$6230,0))))</f>
        <v>JP-34</v>
      </c>
      <c r="U31" s="241"/>
      <c r="V31" s="275">
        <f>IF(C31="",NA(),MATCH($B31&amp;$C31,'Smelter Look-up'!$J:$J,0))</f>
        <v>166</v>
      </c>
      <c r="W31" s="276"/>
      <c r="X31" s="276">
        <f t="shared" si="4"/>
        <v>0</v>
      </c>
      <c r="Y31" s="276"/>
      <c r="Z31" s="276"/>
      <c r="AB31" s="278" t="str">
        <f t="shared" si="5"/>
        <v>GoldMitsui Mining and Smelting Co., Ltd.</v>
      </c>
    </row>
    <row r="32" spans="1:28" s="277" customFormat="1" ht="76.5">
      <c r="A32" s="216" t="s">
        <v>729</v>
      </c>
      <c r="B32" s="217" t="s">
        <v>1153</v>
      </c>
      <c r="C32" s="347" t="s">
        <v>1259</v>
      </c>
      <c r="D32" s="217" t="s">
        <v>1259</v>
      </c>
      <c r="E32" s="217" t="s">
        <v>912</v>
      </c>
      <c r="F32" s="217" t="s">
        <v>729</v>
      </c>
      <c r="G32" s="217" t="s">
        <v>15514</v>
      </c>
      <c r="H32" s="348" t="s">
        <v>15623</v>
      </c>
      <c r="I32" s="349" t="s">
        <v>1662</v>
      </c>
      <c r="J32" s="349" t="s">
        <v>1585</v>
      </c>
      <c r="K32" s="350" t="s">
        <v>2483</v>
      </c>
      <c r="L32" s="350" t="s">
        <v>15624</v>
      </c>
      <c r="M32" s="350"/>
      <c r="N32" s="350" t="s">
        <v>15515</v>
      </c>
      <c r="O32" s="350" t="s">
        <v>15516</v>
      </c>
      <c r="P32" s="351" t="s">
        <v>499</v>
      </c>
      <c r="Q32" s="352" t="s">
        <v>15517</v>
      </c>
      <c r="R32" s="217" t="str">
        <f ca="1">IF(ISERROR($V32),"",OFFSET('Smelter Look-up'!$C$4,$V32-4,0)&amp;"")</f>
        <v>Nadir Metal Rafineri San. Ve Tic. A.S.</v>
      </c>
      <c r="S32" s="225" t="str">
        <f t="shared" ca="1" si="3"/>
        <v>TR</v>
      </c>
      <c r="T32" s="225" t="str">
        <f ca="1">IF(B32="","",IF(ISERROR(MATCH($J32,SorP!$B$1:$B$6230,0)),"",INDIRECT("'SorP'!$A$"&amp;MATCH($J32,SorP!$B$1:$B$6230,0))))</f>
        <v/>
      </c>
      <c r="U32" s="241"/>
      <c r="V32" s="275">
        <f>IF(C32="",NA(),MATCH($B32&amp;$C32,'Smelter Look-up'!$J:$J,0))</f>
        <v>172</v>
      </c>
      <c r="W32" s="276"/>
      <c r="X32" s="276">
        <f t="shared" si="4"/>
        <v>0</v>
      </c>
      <c r="Y32" s="276"/>
      <c r="Z32" s="276"/>
      <c r="AB32" s="278" t="str">
        <f t="shared" si="5"/>
        <v>GoldNadir Metal Rafineri San. Ve Tic. A.Ş.</v>
      </c>
    </row>
    <row r="33" spans="1:28" s="277" customFormat="1" ht="63.75">
      <c r="A33" s="216" t="s">
        <v>731</v>
      </c>
      <c r="B33" s="217" t="s">
        <v>1153</v>
      </c>
      <c r="C33" s="347" t="s">
        <v>2259</v>
      </c>
      <c r="D33" s="217" t="s">
        <v>2259</v>
      </c>
      <c r="E33" s="217" t="s">
        <v>1131</v>
      </c>
      <c r="F33" s="217" t="s">
        <v>731</v>
      </c>
      <c r="G33" s="217" t="s">
        <v>15514</v>
      </c>
      <c r="H33" s="348" t="s">
        <v>15625</v>
      </c>
      <c r="I33" s="349" t="s">
        <v>1664</v>
      </c>
      <c r="J33" s="349" t="s">
        <v>1665</v>
      </c>
      <c r="K33" s="350" t="s">
        <v>15626</v>
      </c>
      <c r="L33" s="350" t="s">
        <v>15627</v>
      </c>
      <c r="M33" s="350"/>
      <c r="N33" s="350" t="s">
        <v>15564</v>
      </c>
      <c r="O33" s="350" t="s">
        <v>15565</v>
      </c>
      <c r="P33" s="351" t="s">
        <v>498</v>
      </c>
      <c r="Q33" s="352" t="s">
        <v>15517</v>
      </c>
      <c r="R33" s="217" t="str">
        <f ca="1">IF(ISERROR($V33),"",OFFSET('Smelter Look-up'!$C$4,$V33-4,0)&amp;"")</f>
        <v>Nihon Material Co., Ltd.</v>
      </c>
      <c r="S33" s="225" t="str">
        <f t="shared" ca="1" si="3"/>
        <v>JP</v>
      </c>
      <c r="T33" s="225" t="str">
        <f ca="1">IF(B33="","",IF(ISERROR(MATCH($J33,SorP!$B$1:$B$6230,0)),"",INDIRECT("'SorP'!$A$"&amp;MATCH($J33,SorP!$B$1:$B$6230,0))))</f>
        <v>JP-12</v>
      </c>
      <c r="U33" s="241"/>
      <c r="V33" s="275">
        <f>IF(C33="",NA(),MATCH($B33&amp;$C33,'Smelter Look-up'!$J:$J,0))</f>
        <v>175</v>
      </c>
      <c r="W33" s="276"/>
      <c r="X33" s="276">
        <f t="shared" si="4"/>
        <v>0</v>
      </c>
      <c r="Y33" s="276"/>
      <c r="Z33" s="276"/>
      <c r="AB33" s="278" t="str">
        <f t="shared" si="5"/>
        <v>GoldNihon Material Co., Ltd.</v>
      </c>
    </row>
    <row r="34" spans="1:28" s="277" customFormat="1" ht="89.25">
      <c r="A34" s="216" t="s">
        <v>732</v>
      </c>
      <c r="B34" s="217" t="s">
        <v>1153</v>
      </c>
      <c r="C34" s="347" t="s">
        <v>2260</v>
      </c>
      <c r="D34" s="217" t="s">
        <v>2260</v>
      </c>
      <c r="E34" s="217" t="s">
        <v>1131</v>
      </c>
      <c r="F34" s="217" t="s">
        <v>732</v>
      </c>
      <c r="G34" s="217" t="s">
        <v>15514</v>
      </c>
      <c r="H34" s="348" t="s">
        <v>15628</v>
      </c>
      <c r="I34" s="349" t="s">
        <v>1667</v>
      </c>
      <c r="J34" s="349" t="s">
        <v>1668</v>
      </c>
      <c r="K34" s="350" t="s">
        <v>2483</v>
      </c>
      <c r="L34" s="350" t="s">
        <v>2483</v>
      </c>
      <c r="M34" s="350"/>
      <c r="N34" s="350" t="s">
        <v>15515</v>
      </c>
      <c r="O34" s="350" t="s">
        <v>15629</v>
      </c>
      <c r="P34" s="351" t="s">
        <v>498</v>
      </c>
      <c r="Q34" s="352" t="s">
        <v>15517</v>
      </c>
      <c r="R34" s="217" t="str">
        <f ca="1">IF(ISERROR($V34),"",OFFSET('Smelter Look-up'!$C$4,$V34-4,0)&amp;"")</f>
        <v>Ohura Precious Metal Industry Co., Ltd.</v>
      </c>
      <c r="S34" s="225" t="str">
        <f t="shared" ca="1" si="3"/>
        <v>JP</v>
      </c>
      <c r="T34" s="225" t="str">
        <f ca="1">IF(B34="","",IF(ISERROR(MATCH($J34,SorP!$B$1:$B$6230,0)),"",INDIRECT("'SorP'!$A$"&amp;MATCH($J34,SorP!$B$1:$B$6230,0))))</f>
        <v>JP-29</v>
      </c>
      <c r="U34" s="241"/>
      <c r="V34" s="275">
        <f>IF(C34="",NA(),MATCH($B34&amp;$C34,'Smelter Look-up'!$J:$J,0))</f>
        <v>180</v>
      </c>
      <c r="W34" s="276"/>
      <c r="X34" s="276">
        <f t="shared" si="4"/>
        <v>0</v>
      </c>
      <c r="Y34" s="276"/>
      <c r="Z34" s="276"/>
      <c r="AB34" s="278" t="str">
        <f t="shared" si="5"/>
        <v>GoldOhura Precious Metal Industry Co., Ltd.</v>
      </c>
    </row>
    <row r="35" spans="1:28" s="277" customFormat="1" ht="63.75">
      <c r="A35" s="216" t="s">
        <v>739</v>
      </c>
      <c r="B35" s="217" t="s">
        <v>1153</v>
      </c>
      <c r="C35" s="347" t="s">
        <v>2263</v>
      </c>
      <c r="D35" s="217" t="s">
        <v>2263</v>
      </c>
      <c r="E35" s="217" t="s">
        <v>916</v>
      </c>
      <c r="F35" s="217" t="s">
        <v>739</v>
      </c>
      <c r="G35" s="217" t="s">
        <v>15514</v>
      </c>
      <c r="H35" s="348" t="s">
        <v>15630</v>
      </c>
      <c r="I35" s="349" t="s">
        <v>1675</v>
      </c>
      <c r="J35" s="349" t="s">
        <v>1676</v>
      </c>
      <c r="K35" s="350" t="s">
        <v>15631</v>
      </c>
      <c r="L35" s="350" t="s">
        <v>15632</v>
      </c>
      <c r="M35" s="350"/>
      <c r="N35" s="350" t="s">
        <v>15633</v>
      </c>
      <c r="O35" s="350" t="s">
        <v>15634</v>
      </c>
      <c r="P35" s="351" t="s">
        <v>499</v>
      </c>
      <c r="Q35" s="352" t="s">
        <v>15517</v>
      </c>
      <c r="R35" s="217" t="str">
        <f ca="1">IF(ISERROR($V35),"",OFFSET('Smelter Look-up'!$C$4,$V35-4,0)&amp;"")</f>
        <v>Rand Refinery (Pty) Ltd.</v>
      </c>
      <c r="S35" s="225" t="str">
        <f t="shared" ca="1" si="3"/>
        <v>ZA</v>
      </c>
      <c r="T35" s="225" t="str">
        <f ca="1">IF(B35="","",IF(ISERROR(MATCH($J35,SorP!$B$1:$B$6230,0)),"",INDIRECT("'SorP'!$A$"&amp;MATCH($J35,SorP!$B$1:$B$6230,0))))</f>
        <v>ZA-GT</v>
      </c>
      <c r="U35" s="241"/>
      <c r="V35" s="275">
        <f>IF(C35="",NA(),MATCH($B35&amp;$C35,'Smelter Look-up'!$J:$J,0))</f>
        <v>197</v>
      </c>
      <c r="W35" s="276"/>
      <c r="X35" s="276">
        <f t="shared" si="4"/>
        <v>0</v>
      </c>
      <c r="Y35" s="276"/>
      <c r="Z35" s="276"/>
      <c r="AB35" s="278" t="str">
        <f t="shared" si="5"/>
        <v>GoldRand Refinery (Pty) Ltd.</v>
      </c>
    </row>
    <row r="36" spans="1:28" s="277" customFormat="1" ht="76.5">
      <c r="A36" s="216" t="s">
        <v>740</v>
      </c>
      <c r="B36" s="217" t="s">
        <v>1153</v>
      </c>
      <c r="C36" s="347" t="s">
        <v>936</v>
      </c>
      <c r="D36" s="217" t="s">
        <v>936</v>
      </c>
      <c r="E36" s="217" t="s">
        <v>1120</v>
      </c>
      <c r="F36" s="217" t="s">
        <v>740</v>
      </c>
      <c r="G36" s="217" t="s">
        <v>15514</v>
      </c>
      <c r="H36" s="348" t="s">
        <v>15635</v>
      </c>
      <c r="I36" s="349" t="s">
        <v>1677</v>
      </c>
      <c r="J36" s="349" t="s">
        <v>1633</v>
      </c>
      <c r="K36" s="350" t="s">
        <v>15636</v>
      </c>
      <c r="L36" s="350" t="s">
        <v>15637</v>
      </c>
      <c r="M36" s="350"/>
      <c r="N36" s="350" t="s">
        <v>2483</v>
      </c>
      <c r="O36" s="350" t="s">
        <v>2483</v>
      </c>
      <c r="P36" s="351" t="s">
        <v>498</v>
      </c>
      <c r="Q36" s="352" t="s">
        <v>15560</v>
      </c>
      <c r="R36" s="217" t="str">
        <f ca="1">IF(ISERROR($V36),"",OFFSET('Smelter Look-up'!$C$4,$V36-4,0)&amp;"")</f>
        <v>Royal Canadian Mint</v>
      </c>
      <c r="S36" s="225" t="str">
        <f t="shared" ca="1" si="3"/>
        <v>CA</v>
      </c>
      <c r="T36" s="225" t="str">
        <f ca="1">IF(B36="","",IF(ISERROR(MATCH($J36,SorP!$B$1:$B$6230,0)),"",INDIRECT("'SorP'!$A$"&amp;MATCH($J36,SorP!$B$1:$B$6230,0))))</f>
        <v>CA-ON</v>
      </c>
      <c r="U36" s="241"/>
      <c r="V36" s="275">
        <f>IF(C36="",NA(),MATCH($B36&amp;$C36,'Smelter Look-up'!$J:$J,0))</f>
        <v>202</v>
      </c>
      <c r="W36" s="276"/>
      <c r="X36" s="276">
        <f t="shared" si="4"/>
        <v>0</v>
      </c>
      <c r="Y36" s="276"/>
      <c r="Z36" s="276"/>
      <c r="AB36" s="278" t="str">
        <f t="shared" si="5"/>
        <v>GoldRoyal Canadian Mint</v>
      </c>
    </row>
    <row r="37" spans="1:28" s="277" customFormat="1" ht="102">
      <c r="A37" s="216" t="s">
        <v>744</v>
      </c>
      <c r="B37" s="217" t="s">
        <v>1153</v>
      </c>
      <c r="C37" s="347" t="s">
        <v>2265</v>
      </c>
      <c r="D37" s="217" t="s">
        <v>2265</v>
      </c>
      <c r="E37" s="217" t="s">
        <v>1123</v>
      </c>
      <c r="F37" s="217" t="s">
        <v>744</v>
      </c>
      <c r="G37" s="217" t="s">
        <v>15514</v>
      </c>
      <c r="H37" s="348" t="s">
        <v>15638</v>
      </c>
      <c r="I37" s="349" t="s">
        <v>1615</v>
      </c>
      <c r="J37" s="349" t="s">
        <v>15639</v>
      </c>
      <c r="K37" s="350" t="s">
        <v>15640</v>
      </c>
      <c r="L37" s="350" t="s">
        <v>15641</v>
      </c>
      <c r="M37" s="350"/>
      <c r="N37" s="350" t="s">
        <v>15642</v>
      </c>
      <c r="O37" s="350" t="s">
        <v>15643</v>
      </c>
      <c r="P37" s="351" t="s">
        <v>498</v>
      </c>
      <c r="Q37" s="352" t="s">
        <v>15517</v>
      </c>
      <c r="R37" s="217" t="str">
        <f ca="1">IF(ISERROR($V37),"",OFFSET('Smelter Look-up'!$C$4,$V37-4,0)&amp;"")</f>
        <v>Shandong Zhaojin Gold &amp; Silver Refinery Co., Ltd.</v>
      </c>
      <c r="S37" s="225" t="str">
        <f t="shared" ref="S37:S67" ca="1" si="6">IF(B37="","",IF(ISERROR(MATCH($E37,CL,0)),"Unknown",INDIRECT("'C'!$A$"&amp;MATCH($E37,CL,0)+1)))</f>
        <v>CN</v>
      </c>
      <c r="T37" s="225" t="str">
        <f ca="1">IF(B37="","",IF(ISERROR(MATCH($J37,SorP!$B$1:$B$6230,0)),"",INDIRECT("'SorP'!$A$"&amp;MATCH($J37,SorP!$B$1:$B$6230,0))))</f>
        <v/>
      </c>
      <c r="U37" s="241"/>
      <c r="V37" s="275">
        <f>IF(C37="",NA(),MATCH($B37&amp;$C37,'Smelter Look-up'!$J:$J,0))</f>
        <v>223</v>
      </c>
      <c r="W37" s="276"/>
      <c r="X37" s="276">
        <f t="shared" ref="X37:X67" si="7">IF(AND(C37="Smelter not listed",OR(LEN(D37)=0,LEN(E37)=0)),1,0)</f>
        <v>0</v>
      </c>
      <c r="Y37" s="276"/>
      <c r="Z37" s="276"/>
      <c r="AB37" s="278" t="str">
        <f t="shared" ref="AB37:AB67" si="8">B37&amp;C37</f>
        <v>GoldShandong Zhaojin Gold &amp; Silver Refinery Co., Ltd.</v>
      </c>
    </row>
    <row r="38" spans="1:28" s="277" customFormat="1" ht="102">
      <c r="A38" s="216" t="s">
        <v>746</v>
      </c>
      <c r="B38" s="217" t="s">
        <v>1153</v>
      </c>
      <c r="C38" s="347" t="s">
        <v>938</v>
      </c>
      <c r="D38" s="217" t="s">
        <v>938</v>
      </c>
      <c r="E38" s="217" t="s">
        <v>15644</v>
      </c>
      <c r="F38" s="217" t="s">
        <v>746</v>
      </c>
      <c r="G38" s="217" t="s">
        <v>15514</v>
      </c>
      <c r="H38" s="348" t="s">
        <v>15645</v>
      </c>
      <c r="I38" s="349" t="s">
        <v>1693</v>
      </c>
      <c r="J38" s="349" t="s">
        <v>15646</v>
      </c>
      <c r="K38" s="350" t="s">
        <v>15647</v>
      </c>
      <c r="L38" s="350" t="s">
        <v>15648</v>
      </c>
      <c r="M38" s="350"/>
      <c r="N38" s="350" t="s">
        <v>15649</v>
      </c>
      <c r="O38" s="350" t="s">
        <v>15650</v>
      </c>
      <c r="P38" s="351" t="s">
        <v>498</v>
      </c>
      <c r="Q38" s="352" t="s">
        <v>15517</v>
      </c>
      <c r="R38" s="217" t="str">
        <f ca="1">IF(ISERROR($V38),"",OFFSET('Smelter Look-up'!$C$4,$V38-4,0)&amp;"")</f>
        <v>Solar Applied Materials Technology Corp.</v>
      </c>
      <c r="S38" s="225" t="str">
        <f t="shared" ca="1" si="6"/>
        <v>Unknown</v>
      </c>
      <c r="T38" s="225" t="str">
        <f ca="1">IF(B38="","",IF(ISERROR(MATCH($J38,SorP!$B$1:$B$6230,0)),"",INDIRECT("'SorP'!$A$"&amp;MATCH($J38,SorP!$B$1:$B$6230,0))))</f>
        <v/>
      </c>
      <c r="U38" s="241"/>
      <c r="V38" s="275">
        <f>IF(C38="",NA(),MATCH($B38&amp;$C38,'Smelter Look-up'!$J:$J,0))</f>
        <v>233</v>
      </c>
      <c r="W38" s="276"/>
      <c r="X38" s="276">
        <f t="shared" si="7"/>
        <v>0</v>
      </c>
      <c r="Y38" s="276"/>
      <c r="Z38" s="276"/>
      <c r="AB38" s="278" t="str">
        <f t="shared" si="8"/>
        <v>GoldSolar Applied Materials Technology Corp.</v>
      </c>
    </row>
    <row r="39" spans="1:28" s="277" customFormat="1" ht="76.5">
      <c r="A39" s="216" t="s">
        <v>747</v>
      </c>
      <c r="B39" s="217" t="s">
        <v>1153</v>
      </c>
      <c r="C39" s="347" t="s">
        <v>60</v>
      </c>
      <c r="D39" s="217" t="s">
        <v>60</v>
      </c>
      <c r="E39" s="217" t="s">
        <v>1131</v>
      </c>
      <c r="F39" s="217" t="s">
        <v>747</v>
      </c>
      <c r="G39" s="217" t="s">
        <v>15514</v>
      </c>
      <c r="H39" s="348" t="s">
        <v>15651</v>
      </c>
      <c r="I39" s="349" t="s">
        <v>1694</v>
      </c>
      <c r="J39" s="349" t="s">
        <v>2323</v>
      </c>
      <c r="K39" s="350" t="s">
        <v>15652</v>
      </c>
      <c r="L39" s="350" t="s">
        <v>15653</v>
      </c>
      <c r="M39" s="350"/>
      <c r="N39" s="350" t="s">
        <v>15573</v>
      </c>
      <c r="O39" s="350" t="s">
        <v>15573</v>
      </c>
      <c r="P39" s="351" t="s">
        <v>499</v>
      </c>
      <c r="Q39" s="352" t="s">
        <v>15560</v>
      </c>
      <c r="R39" s="217" t="str">
        <f ca="1">IF(ISERROR($V39),"",OFFSET('Smelter Look-up'!$C$4,$V39-4,0)&amp;"")</f>
        <v>Sumitomo Metal Mining Co., Ltd.</v>
      </c>
      <c r="S39" s="225" t="str">
        <f t="shared" ca="1" si="6"/>
        <v>JP</v>
      </c>
      <c r="T39" s="225" t="str">
        <f ca="1">IF(B39="","",IF(ISERROR(MATCH($J39,SorP!$B$1:$B$6230,0)),"",INDIRECT("'SorP'!$A$"&amp;MATCH($J39,SorP!$B$1:$B$6230,0))))</f>
        <v>JP-38</v>
      </c>
      <c r="U39" s="241"/>
      <c r="V39" s="275">
        <f>IF(C39="",NA(),MATCH($B39&amp;$C39,'Smelter Look-up'!$J:$J,0))</f>
        <v>240</v>
      </c>
      <c r="W39" s="276"/>
      <c r="X39" s="276">
        <f t="shared" si="7"/>
        <v>0</v>
      </c>
      <c r="Y39" s="276"/>
      <c r="Z39" s="276"/>
      <c r="AB39" s="278" t="str">
        <f t="shared" si="8"/>
        <v>GoldSumitomo Metal Mining Co., Ltd.</v>
      </c>
    </row>
    <row r="40" spans="1:28" s="277" customFormat="1" ht="63.75">
      <c r="A40" s="216" t="s">
        <v>748</v>
      </c>
      <c r="B40" s="217" t="s">
        <v>1153</v>
      </c>
      <c r="C40" s="347" t="s">
        <v>1256</v>
      </c>
      <c r="D40" s="217" t="s">
        <v>1256</v>
      </c>
      <c r="E40" s="217" t="s">
        <v>1131</v>
      </c>
      <c r="F40" s="217" t="s">
        <v>748</v>
      </c>
      <c r="G40" s="217" t="s">
        <v>15514</v>
      </c>
      <c r="H40" s="348" t="s">
        <v>15654</v>
      </c>
      <c r="I40" s="349" t="s">
        <v>1696</v>
      </c>
      <c r="J40" s="349" t="s">
        <v>1697</v>
      </c>
      <c r="K40" s="350" t="s">
        <v>15655</v>
      </c>
      <c r="L40" s="350" t="s">
        <v>15656</v>
      </c>
      <c r="M40" s="350"/>
      <c r="N40" s="350" t="s">
        <v>15573</v>
      </c>
      <c r="O40" s="350" t="s">
        <v>15573</v>
      </c>
      <c r="P40" s="351" t="s">
        <v>499</v>
      </c>
      <c r="Q40" s="352" t="s">
        <v>15657</v>
      </c>
      <c r="R40" s="217" t="str">
        <f ca="1">IF(ISERROR($V40),"",OFFSET('Smelter Look-up'!$C$4,$V40-4,0)&amp;"")</f>
        <v>Tanaka Kikinzoku Kogyo K.K.</v>
      </c>
      <c r="S40" s="225" t="str">
        <f t="shared" ca="1" si="6"/>
        <v>JP</v>
      </c>
      <c r="T40" s="225" t="str">
        <f ca="1">IF(B40="","",IF(ISERROR(MATCH($J40,SorP!$B$1:$B$6230,0)),"",INDIRECT("'SorP'!$A$"&amp;MATCH($J40,SorP!$B$1:$B$6230,0))))</f>
        <v>JP-14</v>
      </c>
      <c r="U40" s="241"/>
      <c r="V40" s="275">
        <f>IF(C40="",NA(),MATCH($B40&amp;$C40,'Smelter Look-up'!$J:$J,0))</f>
        <v>252</v>
      </c>
      <c r="W40" s="276"/>
      <c r="X40" s="276">
        <f t="shared" si="7"/>
        <v>0</v>
      </c>
      <c r="Y40" s="276"/>
      <c r="Z40" s="276"/>
      <c r="AB40" s="278" t="str">
        <f t="shared" si="8"/>
        <v>GoldTanaka Kikinzoku Kogyo K.K.</v>
      </c>
    </row>
    <row r="41" spans="1:28" s="277" customFormat="1" ht="102">
      <c r="A41" s="216" t="s">
        <v>750</v>
      </c>
      <c r="B41" s="217" t="s">
        <v>1153</v>
      </c>
      <c r="C41" s="347" t="s">
        <v>2268</v>
      </c>
      <c r="D41" s="217" t="s">
        <v>2268</v>
      </c>
      <c r="E41" s="217" t="s">
        <v>1123</v>
      </c>
      <c r="F41" s="217" t="s">
        <v>750</v>
      </c>
      <c r="G41" s="217" t="s">
        <v>15514</v>
      </c>
      <c r="H41" s="348" t="s">
        <v>15658</v>
      </c>
      <c r="I41" s="349" t="s">
        <v>1687</v>
      </c>
      <c r="J41" s="349" t="s">
        <v>15659</v>
      </c>
      <c r="K41" s="350" t="s">
        <v>15660</v>
      </c>
      <c r="L41" s="350" t="s">
        <v>15661</v>
      </c>
      <c r="M41" s="350"/>
      <c r="N41" s="350" t="s">
        <v>15662</v>
      </c>
      <c r="O41" s="350" t="s">
        <v>15663</v>
      </c>
      <c r="P41" s="351" t="s">
        <v>499</v>
      </c>
      <c r="Q41" s="352" t="s">
        <v>15517</v>
      </c>
      <c r="R41" s="217" t="str">
        <f ca="1">IF(ISERROR($V41),"",OFFSET('Smelter Look-up'!$C$4,$V41-4,0)&amp;"")</f>
        <v>The Refinery of Shandong Gold Mining Co., Ltd.</v>
      </c>
      <c r="S41" s="225" t="str">
        <f t="shared" ca="1" si="6"/>
        <v>CN</v>
      </c>
      <c r="T41" s="225" t="str">
        <f ca="1">IF(B41="","",IF(ISERROR(MATCH($J41,SorP!$B$1:$B$6230,0)),"",INDIRECT("'SorP'!$A$"&amp;MATCH($J41,SorP!$B$1:$B$6230,0))))</f>
        <v/>
      </c>
      <c r="U41" s="241"/>
      <c r="V41" s="275">
        <f>IF(C41="",NA(),MATCH($B41&amp;$C41,'Smelter Look-up'!$J:$J,0))</f>
        <v>256</v>
      </c>
      <c r="W41" s="276"/>
      <c r="X41" s="276">
        <f t="shared" si="7"/>
        <v>0</v>
      </c>
      <c r="Y41" s="276"/>
      <c r="Z41" s="276"/>
      <c r="AB41" s="278" t="str">
        <f t="shared" si="8"/>
        <v>GoldThe Refinery of Shandong Gold Mining Co., Ltd.</v>
      </c>
    </row>
    <row r="42" spans="1:28" s="277" customFormat="1" ht="63.75">
      <c r="A42" s="216" t="s">
        <v>751</v>
      </c>
      <c r="B42" s="217" t="s">
        <v>1153</v>
      </c>
      <c r="C42" s="347" t="s">
        <v>2269</v>
      </c>
      <c r="D42" s="217" t="s">
        <v>2269</v>
      </c>
      <c r="E42" s="217" t="s">
        <v>1131</v>
      </c>
      <c r="F42" s="217" t="s">
        <v>751</v>
      </c>
      <c r="G42" s="217" t="s">
        <v>15514</v>
      </c>
      <c r="H42" s="348" t="s">
        <v>15664</v>
      </c>
      <c r="I42" s="349" t="s">
        <v>1702</v>
      </c>
      <c r="J42" s="349" t="s">
        <v>1610</v>
      </c>
      <c r="K42" s="350" t="s">
        <v>15572</v>
      </c>
      <c r="L42" s="350" t="s">
        <v>15665</v>
      </c>
      <c r="M42" s="350"/>
      <c r="N42" s="350" t="s">
        <v>15573</v>
      </c>
      <c r="O42" s="350" t="s">
        <v>15573</v>
      </c>
      <c r="P42" s="351" t="s">
        <v>498</v>
      </c>
      <c r="Q42" s="352" t="s">
        <v>15560</v>
      </c>
      <c r="R42" s="217" t="str">
        <f ca="1">IF(ISERROR($V42),"",OFFSET('Smelter Look-up'!$C$4,$V42-4,0)&amp;"")</f>
        <v>Tokuriki Honten Co., Ltd.</v>
      </c>
      <c r="S42" s="225" t="str">
        <f t="shared" ca="1" si="6"/>
        <v>JP</v>
      </c>
      <c r="T42" s="225" t="str">
        <f ca="1">IF(B42="","",IF(ISERROR(MATCH($J42,SorP!$B$1:$B$6230,0)),"",INDIRECT("'SorP'!$A$"&amp;MATCH($J42,SorP!$B$1:$B$6230,0))))</f>
        <v>JP-11</v>
      </c>
      <c r="U42" s="241"/>
      <c r="V42" s="275">
        <f>IF(C42="",NA(),MATCH($B42&amp;$C42,'Smelter Look-up'!$J:$J,0))</f>
        <v>257</v>
      </c>
      <c r="W42" s="276"/>
      <c r="X42" s="276">
        <f t="shared" si="7"/>
        <v>0</v>
      </c>
      <c r="Y42" s="276"/>
      <c r="Z42" s="276"/>
      <c r="AB42" s="278" t="str">
        <f t="shared" si="8"/>
        <v>GoldTokuriki Honten Co., Ltd.</v>
      </c>
    </row>
    <row r="43" spans="1:28" s="277" customFormat="1" ht="76.5">
      <c r="A43" s="216" t="s">
        <v>756</v>
      </c>
      <c r="B43" s="217" t="s">
        <v>1153</v>
      </c>
      <c r="C43" s="347" t="s">
        <v>843</v>
      </c>
      <c r="D43" s="217" t="s">
        <v>843</v>
      </c>
      <c r="E43" s="217" t="s">
        <v>15568</v>
      </c>
      <c r="F43" s="217" t="s">
        <v>756</v>
      </c>
      <c r="G43" s="217" t="s">
        <v>15514</v>
      </c>
      <c r="H43" s="348" t="s">
        <v>15666</v>
      </c>
      <c r="I43" s="349" t="s">
        <v>1711</v>
      </c>
      <c r="J43" s="349" t="s">
        <v>1647</v>
      </c>
      <c r="K43" s="350" t="s">
        <v>15667</v>
      </c>
      <c r="L43" s="350" t="s">
        <v>15668</v>
      </c>
      <c r="M43" s="350"/>
      <c r="N43" s="350" t="s">
        <v>2483</v>
      </c>
      <c r="O43" s="350" t="s">
        <v>2483</v>
      </c>
      <c r="P43" s="351" t="s">
        <v>498</v>
      </c>
      <c r="Q43" s="352" t="s">
        <v>15560</v>
      </c>
      <c r="R43" s="217" t="str">
        <f ca="1">IF(ISERROR($V43),"",OFFSET('Smelter Look-up'!$C$4,$V43-4,0)&amp;"")</f>
        <v>United Precious Metal Refining, Inc.</v>
      </c>
      <c r="S43" s="225" t="str">
        <f t="shared" ca="1" si="6"/>
        <v>Unknown</v>
      </c>
      <c r="T43" s="225" t="str">
        <f ca="1">IF(B43="","",IF(ISERROR(MATCH($J43,SorP!$B$1:$B$6230,0)),"",INDIRECT("'SorP'!$A$"&amp;MATCH($J43,SorP!$B$1:$B$6230,0))))</f>
        <v>US-NY</v>
      </c>
      <c r="U43" s="241"/>
      <c r="V43" s="275">
        <f>IF(C43="",NA(),MATCH($B43&amp;$C43,'Smelter Look-up'!$J:$J,0))</f>
        <v>268</v>
      </c>
      <c r="W43" s="276"/>
      <c r="X43" s="276">
        <f t="shared" si="7"/>
        <v>0</v>
      </c>
      <c r="Y43" s="276"/>
      <c r="Z43" s="276"/>
      <c r="AB43" s="278" t="str">
        <f t="shared" si="8"/>
        <v>GoldUnited Precious Metal Refining, Inc.</v>
      </c>
    </row>
    <row r="44" spans="1:28" s="277" customFormat="1" ht="102">
      <c r="A44" s="216" t="s">
        <v>758</v>
      </c>
      <c r="B44" s="217" t="s">
        <v>1153</v>
      </c>
      <c r="C44" s="347" t="s">
        <v>15669</v>
      </c>
      <c r="D44" s="217" t="s">
        <v>15669</v>
      </c>
      <c r="E44" s="217" t="s">
        <v>1116</v>
      </c>
      <c r="F44" s="217" t="s">
        <v>758</v>
      </c>
      <c r="G44" s="217" t="s">
        <v>15514</v>
      </c>
      <c r="H44" s="348" t="s">
        <v>15670</v>
      </c>
      <c r="I44" s="349" t="s">
        <v>1713</v>
      </c>
      <c r="J44" s="349" t="s">
        <v>1714</v>
      </c>
      <c r="K44" s="350" t="s">
        <v>15671</v>
      </c>
      <c r="L44" s="350" t="s">
        <v>15672</v>
      </c>
      <c r="M44" s="350"/>
      <c r="N44" s="350" t="s">
        <v>15673</v>
      </c>
      <c r="O44" s="350" t="s">
        <v>15674</v>
      </c>
      <c r="P44" s="351" t="s">
        <v>499</v>
      </c>
      <c r="Q44" s="352" t="s">
        <v>15517</v>
      </c>
      <c r="R44" s="217" t="str">
        <f ca="1">IF(ISERROR($V44),"",OFFSET('Smelter Look-up'!$C$4,$V44-4,0)&amp;"")</f>
        <v/>
      </c>
      <c r="S44" s="225" t="str">
        <f t="shared" ca="1" si="6"/>
        <v>AU</v>
      </c>
      <c r="T44" s="225" t="str">
        <f ca="1">IF(B44="","",IF(ISERROR(MATCH($J44,SorP!$B$1:$B$6230,0)),"",INDIRECT("'SorP'!$A$"&amp;MATCH($J44,SorP!$B$1:$B$6230,0))))</f>
        <v>AU-WA</v>
      </c>
      <c r="U44" s="241"/>
      <c r="V44" s="275" t="e">
        <f>IF(C44="",NA(),MATCH($B44&amp;$C44,'Smelter Look-up'!$J:$J,0))</f>
        <v>#N/A</v>
      </c>
      <c r="W44" s="276"/>
      <c r="X44" s="276">
        <f t="shared" si="7"/>
        <v>0</v>
      </c>
      <c r="Y44" s="276"/>
      <c r="Z44" s="276"/>
      <c r="AB44" s="278" t="str">
        <f t="shared" si="8"/>
        <v>GoldWestern Australian Mint trading as The Perth Mint</v>
      </c>
    </row>
    <row r="45" spans="1:28" s="277" customFormat="1" ht="51">
      <c r="A45" s="216" t="s">
        <v>759</v>
      </c>
      <c r="B45" s="217" t="s">
        <v>1153</v>
      </c>
      <c r="C45" s="347" t="s">
        <v>13261</v>
      </c>
      <c r="D45" s="217" t="s">
        <v>15675</v>
      </c>
      <c r="E45" s="217" t="s">
        <v>1131</v>
      </c>
      <c r="F45" s="217" t="s">
        <v>759</v>
      </c>
      <c r="G45" s="217" t="s">
        <v>15514</v>
      </c>
      <c r="H45" s="348" t="s">
        <v>15676</v>
      </c>
      <c r="I45" s="349" t="s">
        <v>1626</v>
      </c>
      <c r="J45" s="349" t="s">
        <v>15677</v>
      </c>
      <c r="K45" s="350" t="s">
        <v>15678</v>
      </c>
      <c r="L45" s="350" t="s">
        <v>15679</v>
      </c>
      <c r="M45" s="350"/>
      <c r="N45" s="350" t="s">
        <v>15521</v>
      </c>
      <c r="O45" s="350" t="s">
        <v>15554</v>
      </c>
      <c r="P45" s="351" t="s">
        <v>498</v>
      </c>
      <c r="Q45" s="352" t="s">
        <v>15517</v>
      </c>
      <c r="R45" s="217" t="str">
        <f ca="1">IF(ISERROR($V45),"",OFFSET('Smelter Look-up'!$C$4,$V45-4,0)&amp;"")</f>
        <v>Yamakin Co., Ltd.</v>
      </c>
      <c r="S45" s="225" t="str">
        <f t="shared" ca="1" si="6"/>
        <v>JP</v>
      </c>
      <c r="T45" s="225" t="str">
        <f ca="1">IF(B45="","",IF(ISERROR(MATCH($J45,SorP!$B$1:$B$6230,0)),"",INDIRECT("'SorP'!$A$"&amp;MATCH($J45,SorP!$B$1:$B$6230,0))))</f>
        <v/>
      </c>
      <c r="U45" s="241"/>
      <c r="V45" s="275">
        <f>IF(C45="",NA(),MATCH($B45&amp;$C45,'Smelter Look-up'!$J:$J,0))</f>
        <v>275</v>
      </c>
      <c r="W45" s="276"/>
      <c r="X45" s="276">
        <f t="shared" si="7"/>
        <v>0</v>
      </c>
      <c r="Y45" s="276"/>
      <c r="Z45" s="276"/>
      <c r="AB45" s="278" t="str">
        <f t="shared" si="8"/>
        <v>GoldYamakin Co., Ltd.</v>
      </c>
    </row>
    <row r="46" spans="1:28" s="277" customFormat="1" ht="114.75">
      <c r="A46" s="216" t="s">
        <v>762</v>
      </c>
      <c r="B46" s="217" t="s">
        <v>1153</v>
      </c>
      <c r="C46" s="347" t="s">
        <v>1348</v>
      </c>
      <c r="D46" s="217" t="s">
        <v>1348</v>
      </c>
      <c r="E46" s="217" t="s">
        <v>1123</v>
      </c>
      <c r="F46" s="217" t="s">
        <v>762</v>
      </c>
      <c r="G46" s="217" t="s">
        <v>15514</v>
      </c>
      <c r="H46" s="348" t="s">
        <v>15680</v>
      </c>
      <c r="I46" s="349" t="s">
        <v>1720</v>
      </c>
      <c r="J46" s="349" t="s">
        <v>15681</v>
      </c>
      <c r="K46" s="350" t="s">
        <v>15682</v>
      </c>
      <c r="L46" s="350" t="s">
        <v>15683</v>
      </c>
      <c r="M46" s="350"/>
      <c r="N46" s="350" t="s">
        <v>15515</v>
      </c>
      <c r="O46" s="350" t="s">
        <v>15516</v>
      </c>
      <c r="P46" s="351" t="s">
        <v>499</v>
      </c>
      <c r="Q46" s="352" t="s">
        <v>15517</v>
      </c>
      <c r="R46" s="217" t="str">
        <f ca="1">IF(ISERROR($V46),"",OFFSET('Smelter Look-up'!$C$4,$V46-4,0)&amp;"")</f>
        <v>Zhongyuan Gold Smelter of Zhongjin Gold Corporation</v>
      </c>
      <c r="S46" s="225" t="str">
        <f t="shared" ca="1" si="6"/>
        <v>CN</v>
      </c>
      <c r="T46" s="225" t="str">
        <f ca="1">IF(B46="","",IF(ISERROR(MATCH($J46,SorP!$B$1:$B$6230,0)),"",INDIRECT("'SorP'!$A$"&amp;MATCH($J46,SorP!$B$1:$B$6230,0))))</f>
        <v/>
      </c>
      <c r="U46" s="241"/>
      <c r="V46" s="275">
        <f>IF(C46="",NA(),MATCH($B46&amp;$C46,'Smelter Look-up'!$J:$J,0))</f>
        <v>290</v>
      </c>
      <c r="W46" s="276"/>
      <c r="X46" s="276">
        <f t="shared" si="7"/>
        <v>0</v>
      </c>
      <c r="Y46" s="276"/>
      <c r="Z46" s="276"/>
      <c r="AB46" s="278" t="str">
        <f t="shared" si="8"/>
        <v>GoldZhongyuan Gold Smelter of Zhongjin Gold Corporation</v>
      </c>
    </row>
    <row r="47" spans="1:28" s="277" customFormat="1" ht="76.5">
      <c r="A47" s="216" t="s">
        <v>792</v>
      </c>
      <c r="B47" s="217" t="s">
        <v>1154</v>
      </c>
      <c r="C47" s="347" t="s">
        <v>844</v>
      </c>
      <c r="D47" s="217" t="s">
        <v>844</v>
      </c>
      <c r="E47" s="217" t="s">
        <v>1138</v>
      </c>
      <c r="F47" s="217" t="s">
        <v>792</v>
      </c>
      <c r="G47" s="217" t="s">
        <v>15514</v>
      </c>
      <c r="H47" s="348" t="s">
        <v>2483</v>
      </c>
      <c r="I47" s="349" t="s">
        <v>1819</v>
      </c>
      <c r="J47" s="349" t="s">
        <v>15684</v>
      </c>
      <c r="K47" s="350" t="s">
        <v>2483</v>
      </c>
      <c r="L47" s="350" t="s">
        <v>15572</v>
      </c>
      <c r="M47" s="350"/>
      <c r="N47" s="350" t="s">
        <v>2483</v>
      </c>
      <c r="O47" s="350" t="s">
        <v>2483</v>
      </c>
      <c r="P47" s="351" t="s">
        <v>498</v>
      </c>
      <c r="Q47" s="352" t="s">
        <v>15685</v>
      </c>
      <c r="R47" s="217" t="str">
        <f ca="1">IF(ISERROR($V47),"",OFFSET('Smelter Look-up'!$C$4,$V47-4,0)&amp;"")</f>
        <v>Malaysia Smelting Corporation (MSC)</v>
      </c>
      <c r="S47" s="225" t="str">
        <f t="shared" ca="1" si="6"/>
        <v>MY</v>
      </c>
      <c r="T47" s="225" t="str">
        <f ca="1">IF(B47="","",IF(ISERROR(MATCH($J47,SorP!$B$1:$B$6230,0)),"",INDIRECT("'SorP'!$A$"&amp;MATCH($J47,SorP!$B$1:$B$6230,0))))</f>
        <v/>
      </c>
      <c r="U47" s="241"/>
      <c r="V47" s="275">
        <f>IF(C47="",NA(),MATCH($B47&amp;$C47,'Smelter Look-up'!$J:$J,0))</f>
        <v>414</v>
      </c>
      <c r="W47" s="276"/>
      <c r="X47" s="276">
        <f t="shared" si="7"/>
        <v>0</v>
      </c>
      <c r="Y47" s="276"/>
      <c r="Z47" s="276"/>
      <c r="AB47" s="278" t="str">
        <f t="shared" si="8"/>
        <v>TinMalaysia Smelting Corporation (MSC)</v>
      </c>
    </row>
    <row r="48" spans="1:28" s="277" customFormat="1" ht="76.5">
      <c r="A48" s="216" t="s">
        <v>794</v>
      </c>
      <c r="B48" s="217" t="s">
        <v>1154</v>
      </c>
      <c r="C48" s="347" t="s">
        <v>1057</v>
      </c>
      <c r="D48" s="217" t="s">
        <v>1057</v>
      </c>
      <c r="E48" s="217" t="s">
        <v>903</v>
      </c>
      <c r="F48" s="217" t="s">
        <v>794</v>
      </c>
      <c r="G48" s="217" t="s">
        <v>15514</v>
      </c>
      <c r="H48" s="348" t="s">
        <v>15686</v>
      </c>
      <c r="I48" s="349" t="s">
        <v>1824</v>
      </c>
      <c r="J48" s="349" t="s">
        <v>1825</v>
      </c>
      <c r="K48" s="350" t="s">
        <v>15687</v>
      </c>
      <c r="L48" s="350" t="s">
        <v>15688</v>
      </c>
      <c r="M48" s="350"/>
      <c r="N48" s="350" t="s">
        <v>15689</v>
      </c>
      <c r="O48" s="350" t="s">
        <v>15690</v>
      </c>
      <c r="P48" s="351" t="s">
        <v>498</v>
      </c>
      <c r="Q48" s="352" t="s">
        <v>15685</v>
      </c>
      <c r="R48" s="217" t="str">
        <f ca="1">IF(ISERROR($V48),"",OFFSET('Smelter Look-up'!$C$4,$V48-4,0)&amp;"")</f>
        <v>Minsur</v>
      </c>
      <c r="S48" s="225" t="str">
        <f t="shared" ca="1" si="6"/>
        <v>PE</v>
      </c>
      <c r="T48" s="225" t="str">
        <f ca="1">IF(B48="","",IF(ISERROR(MATCH($J48,SorP!$B$1:$B$6230,0)),"",INDIRECT("'SorP'!$A$"&amp;MATCH($J48,SorP!$B$1:$B$6230,0))))</f>
        <v>PE-ICA</v>
      </c>
      <c r="U48" s="241"/>
      <c r="V48" s="275">
        <f>IF(C48="",NA(),MATCH($B48&amp;$C48,'Smelter Look-up'!$J:$J,0))</f>
        <v>424</v>
      </c>
      <c r="W48" s="276"/>
      <c r="X48" s="276">
        <f t="shared" si="7"/>
        <v>0</v>
      </c>
      <c r="Y48" s="276"/>
      <c r="Z48" s="276"/>
      <c r="AB48" s="278" t="str">
        <f t="shared" si="8"/>
        <v>TinMinsur</v>
      </c>
    </row>
    <row r="49" spans="1:28" s="277" customFormat="1" ht="76.5">
      <c r="A49" s="216" t="s">
        <v>795</v>
      </c>
      <c r="B49" s="217" t="s">
        <v>1154</v>
      </c>
      <c r="C49" s="347" t="s">
        <v>1187</v>
      </c>
      <c r="D49" s="217" t="s">
        <v>1187</v>
      </c>
      <c r="E49" s="217" t="s">
        <v>1131</v>
      </c>
      <c r="F49" s="217" t="s">
        <v>795</v>
      </c>
      <c r="G49" s="217" t="s">
        <v>15514</v>
      </c>
      <c r="H49" s="348" t="s">
        <v>15691</v>
      </c>
      <c r="I49" s="349" t="s">
        <v>1827</v>
      </c>
      <c r="J49" s="349" t="s">
        <v>1581</v>
      </c>
      <c r="K49" s="350" t="s">
        <v>15692</v>
      </c>
      <c r="L49" s="350" t="s">
        <v>15693</v>
      </c>
      <c r="M49" s="350"/>
      <c r="N49" s="350" t="s">
        <v>15573</v>
      </c>
      <c r="O49" s="350" t="s">
        <v>15573</v>
      </c>
      <c r="P49" s="351" t="s">
        <v>498</v>
      </c>
      <c r="Q49" s="352" t="s">
        <v>15685</v>
      </c>
      <c r="R49" s="217" t="str">
        <f ca="1">IF(ISERROR($V49),"",OFFSET('Smelter Look-up'!$C$4,$V49-4,0)&amp;"")</f>
        <v>Mitsubishi Materials Corporation</v>
      </c>
      <c r="S49" s="225" t="str">
        <f t="shared" ca="1" si="6"/>
        <v>JP</v>
      </c>
      <c r="T49" s="225" t="str">
        <f ca="1">IF(B49="","",IF(ISERROR(MATCH($J49,SorP!$B$1:$B$6230,0)),"",INDIRECT("'SorP'!$A$"&amp;MATCH($J49,SorP!$B$1:$B$6230,0))))</f>
        <v>JP-28</v>
      </c>
      <c r="U49" s="241"/>
      <c r="V49" s="275">
        <f>IF(C49="",NA(),MATCH($B49&amp;$C49,'Smelter Look-up'!$J:$J,0))</f>
        <v>425</v>
      </c>
      <c r="W49" s="276"/>
      <c r="X49" s="276">
        <f t="shared" si="7"/>
        <v>0</v>
      </c>
      <c r="Y49" s="276"/>
      <c r="Z49" s="276"/>
      <c r="AB49" s="278" t="str">
        <f t="shared" si="8"/>
        <v>TinMitsubishi Materials Corporation</v>
      </c>
    </row>
    <row r="50" spans="1:28" s="277" customFormat="1" ht="51">
      <c r="A50" s="216" t="s">
        <v>801</v>
      </c>
      <c r="B50" s="217" t="s">
        <v>1154</v>
      </c>
      <c r="C50" s="347" t="s">
        <v>2262</v>
      </c>
      <c r="D50" s="217" t="s">
        <v>2262</v>
      </c>
      <c r="E50" s="217" t="s">
        <v>1128</v>
      </c>
      <c r="F50" s="217" t="s">
        <v>801</v>
      </c>
      <c r="G50" s="217" t="s">
        <v>15514</v>
      </c>
      <c r="H50" s="348" t="s">
        <v>15694</v>
      </c>
      <c r="I50" s="349" t="s">
        <v>1805</v>
      </c>
      <c r="J50" s="349" t="s">
        <v>15695</v>
      </c>
      <c r="K50" s="350" t="s">
        <v>15696</v>
      </c>
      <c r="L50" s="350" t="s">
        <v>15697</v>
      </c>
      <c r="M50" s="350"/>
      <c r="N50" s="350" t="s">
        <v>2483</v>
      </c>
      <c r="O50" s="350" t="s">
        <v>15698</v>
      </c>
      <c r="P50" s="351" t="s">
        <v>499</v>
      </c>
      <c r="Q50" s="352" t="s">
        <v>15685</v>
      </c>
      <c r="R50" s="217" t="str">
        <f ca="1">IF(ISERROR($V50),"",OFFSET('Smelter Look-up'!$C$4,$V50-4,0)&amp;"")</f>
        <v>PT Refined Bangka Tin</v>
      </c>
      <c r="S50" s="225" t="str">
        <f t="shared" ca="1" si="6"/>
        <v>ID</v>
      </c>
      <c r="T50" s="225" t="str">
        <f ca="1">IF(B50="","",IF(ISERROR(MATCH($J50,SorP!$B$1:$B$6230,0)),"",INDIRECT("'SorP'!$A$"&amp;MATCH($J50,SorP!$B$1:$B$6230,0))))</f>
        <v/>
      </c>
      <c r="U50" s="241"/>
      <c r="V50" s="275">
        <f>IF(C50="",NA(),MATCH($B50&amp;$C50,'Smelter Look-up'!$J:$J,0))</f>
        <v>443</v>
      </c>
      <c r="W50" s="276"/>
      <c r="X50" s="276">
        <f t="shared" si="7"/>
        <v>0</v>
      </c>
      <c r="Y50" s="276"/>
      <c r="Z50" s="276"/>
      <c r="AB50" s="278" t="str">
        <f t="shared" si="8"/>
        <v>TinPT Refined Bangka Tin</v>
      </c>
    </row>
    <row r="51" spans="1:28" s="277" customFormat="1" ht="38.25">
      <c r="A51" s="216" t="s">
        <v>824</v>
      </c>
      <c r="B51" s="217" t="s">
        <v>1154</v>
      </c>
      <c r="C51" s="347" t="s">
        <v>1055</v>
      </c>
      <c r="D51" s="217" t="s">
        <v>15699</v>
      </c>
      <c r="E51" s="217" t="s">
        <v>1128</v>
      </c>
      <c r="F51" s="217" t="s">
        <v>824</v>
      </c>
      <c r="G51" s="217" t="s">
        <v>15514</v>
      </c>
      <c r="H51" s="348" t="s">
        <v>15700</v>
      </c>
      <c r="I51" s="349" t="s">
        <v>1832</v>
      </c>
      <c r="J51" s="349" t="s">
        <v>15701</v>
      </c>
      <c r="K51" s="350" t="s">
        <v>15702</v>
      </c>
      <c r="L51" s="350" t="s">
        <v>15703</v>
      </c>
      <c r="M51" s="350"/>
      <c r="N51" s="350" t="s">
        <v>2483</v>
      </c>
      <c r="O51" s="350" t="s">
        <v>15698</v>
      </c>
      <c r="P51" s="351" t="s">
        <v>499</v>
      </c>
      <c r="Q51" s="352" t="s">
        <v>15685</v>
      </c>
      <c r="R51" s="217" t="str">
        <f ca="1">IF(ISERROR($V51),"",OFFSET('Smelter Look-up'!$C$4,$V51-4,0)&amp;"")</f>
        <v>PT Timah Tbk Kundur</v>
      </c>
      <c r="S51" s="225" t="str">
        <f t="shared" ca="1" si="6"/>
        <v>ID</v>
      </c>
      <c r="T51" s="225" t="str">
        <f ca="1">IF(B51="","",IF(ISERROR(MATCH($J51,SorP!$B$1:$B$6230,0)),"",INDIRECT("'SorP'!$A$"&amp;MATCH($J51,SorP!$B$1:$B$6230,0))))</f>
        <v/>
      </c>
      <c r="U51" s="241"/>
      <c r="V51" s="275">
        <f>IF(C51="",NA(),MATCH($B51&amp;$C51,'Smelter Look-up'!$J:$J,0))</f>
        <v>444</v>
      </c>
      <c r="W51" s="276"/>
      <c r="X51" s="276">
        <f t="shared" si="7"/>
        <v>0</v>
      </c>
      <c r="Y51" s="276"/>
      <c r="Z51" s="276"/>
      <c r="AB51" s="278" t="str">
        <f t="shared" si="8"/>
        <v>TinPT Tambang Timah</v>
      </c>
    </row>
    <row r="52" spans="1:28" s="277" customFormat="1" ht="51">
      <c r="A52" s="216" t="s">
        <v>1856</v>
      </c>
      <c r="B52" s="217" t="s">
        <v>1154</v>
      </c>
      <c r="C52" s="347" t="s">
        <v>15704</v>
      </c>
      <c r="D52" s="217" t="s">
        <v>15704</v>
      </c>
      <c r="E52" s="217" t="s">
        <v>1118</v>
      </c>
      <c r="F52" s="217" t="s">
        <v>1856</v>
      </c>
      <c r="G52" s="217" t="s">
        <v>15514</v>
      </c>
      <c r="H52" s="348" t="s">
        <v>15705</v>
      </c>
      <c r="I52" s="349" t="s">
        <v>1857</v>
      </c>
      <c r="J52" s="349" t="s">
        <v>1710</v>
      </c>
      <c r="K52" s="350" t="s">
        <v>15706</v>
      </c>
      <c r="L52" s="350" t="s">
        <v>15707</v>
      </c>
      <c r="M52" s="350"/>
      <c r="N52" s="350" t="s">
        <v>15564</v>
      </c>
      <c r="O52" s="350" t="s">
        <v>15708</v>
      </c>
      <c r="P52" s="351" t="s">
        <v>498</v>
      </c>
      <c r="Q52" s="352" t="s">
        <v>15517</v>
      </c>
      <c r="R52" s="217" t="str">
        <f ca="1">IF(ISERROR($V52),"",OFFSET('Smelter Look-up'!$C$4,$V52-4,0)&amp;"")</f>
        <v/>
      </c>
      <c r="S52" s="225" t="str">
        <f t="shared" ca="1" si="6"/>
        <v>BE</v>
      </c>
      <c r="T52" s="225" t="str">
        <f ca="1">IF(B52="","",IF(ISERROR(MATCH($J52,SorP!$B$1:$B$6230,0)),"",INDIRECT("'SorP'!$A$"&amp;MATCH($J52,SorP!$B$1:$B$6230,0))))</f>
        <v/>
      </c>
      <c r="U52" s="241"/>
      <c r="V52" s="275" t="e">
        <f>IF(C52="",NA(),MATCH($B52&amp;$C52,'Smelter Look-up'!$J:$J,0))</f>
        <v>#N/A</v>
      </c>
      <c r="W52" s="276"/>
      <c r="X52" s="276">
        <f t="shared" si="7"/>
        <v>0</v>
      </c>
      <c r="Y52" s="276"/>
      <c r="Z52" s="276"/>
      <c r="AB52" s="278" t="str">
        <f t="shared" si="8"/>
        <v>TinMetallo-Chimique N.V.</v>
      </c>
    </row>
    <row r="53" spans="1:28" s="277" customFormat="1" ht="102">
      <c r="A53" s="216" t="s">
        <v>813</v>
      </c>
      <c r="B53" s="217" t="s">
        <v>1156</v>
      </c>
      <c r="C53" s="347" t="s">
        <v>1402</v>
      </c>
      <c r="D53" s="217" t="s">
        <v>1402</v>
      </c>
      <c r="E53" s="217" t="s">
        <v>1123</v>
      </c>
      <c r="F53" s="217" t="s">
        <v>813</v>
      </c>
      <c r="G53" s="217" t="s">
        <v>15514</v>
      </c>
      <c r="H53" s="348" t="s">
        <v>15709</v>
      </c>
      <c r="I53" s="349" t="s">
        <v>1812</v>
      </c>
      <c r="J53" s="349" t="s">
        <v>15710</v>
      </c>
      <c r="K53" s="350" t="s">
        <v>15711</v>
      </c>
      <c r="L53" s="350" t="s">
        <v>15712</v>
      </c>
      <c r="M53" s="350"/>
      <c r="N53" s="350" t="s">
        <v>15713</v>
      </c>
      <c r="O53" s="350" t="s">
        <v>15714</v>
      </c>
      <c r="P53" s="351" t="s">
        <v>499</v>
      </c>
      <c r="Q53" s="352" t="s">
        <v>15715</v>
      </c>
      <c r="R53" s="217" t="str">
        <f ca="1">IF(ISERROR($V53),"",OFFSET('Smelter Look-up'!$C$4,$V53-4,0)&amp;"")</f>
        <v>Chongyi Zhangyuan Tungsten Co., Ltd.</v>
      </c>
      <c r="S53" s="225" t="str">
        <f t="shared" ca="1" si="6"/>
        <v>CN</v>
      </c>
      <c r="T53" s="225" t="str">
        <f ca="1">IF(B53="","",IF(ISERROR(MATCH($J53,SorP!$B$1:$B$6230,0)),"",INDIRECT("'SorP'!$A$"&amp;MATCH($J53,SorP!$B$1:$B$6230,0))))</f>
        <v/>
      </c>
      <c r="U53" s="241"/>
      <c r="V53" s="275">
        <f>IF(C53="",NA(),MATCH($B53&amp;$C53,'Smelter Look-up'!$J:$J,0))</f>
        <v>501</v>
      </c>
      <c r="W53" s="276"/>
      <c r="X53" s="276">
        <f t="shared" si="7"/>
        <v>0</v>
      </c>
      <c r="Y53" s="276"/>
      <c r="Z53" s="276"/>
      <c r="AB53" s="278" t="str">
        <f t="shared" si="8"/>
        <v>TungstenChongyi Zhangyuan Tungsten Co., Ltd.</v>
      </c>
    </row>
    <row r="54" spans="1:28" s="277" customFormat="1" ht="76.5">
      <c r="A54" s="216" t="s">
        <v>818</v>
      </c>
      <c r="B54" s="217" t="s">
        <v>1156</v>
      </c>
      <c r="C54" s="347" t="s">
        <v>1405</v>
      </c>
      <c r="D54" s="217" t="s">
        <v>1405</v>
      </c>
      <c r="E54" s="217" t="s">
        <v>1131</v>
      </c>
      <c r="F54" s="217" t="s">
        <v>818</v>
      </c>
      <c r="G54" s="217" t="s">
        <v>15514</v>
      </c>
      <c r="H54" s="348" t="s">
        <v>15716</v>
      </c>
      <c r="I54" s="349" t="s">
        <v>2239</v>
      </c>
      <c r="J54" s="349" t="s">
        <v>1605</v>
      </c>
      <c r="K54" s="350" t="s">
        <v>15717</v>
      </c>
      <c r="L54" s="350" t="s">
        <v>15718</v>
      </c>
      <c r="M54" s="350"/>
      <c r="N54" s="350" t="s">
        <v>15719</v>
      </c>
      <c r="O54" s="350" t="s">
        <v>15719</v>
      </c>
      <c r="P54" s="351" t="s">
        <v>498</v>
      </c>
      <c r="Q54" s="352" t="s">
        <v>15720</v>
      </c>
      <c r="R54" s="217" t="str">
        <f ca="1">IF(ISERROR($V54),"",OFFSET('Smelter Look-up'!$C$4,$V54-4,0)&amp;"")</f>
        <v>Japan New Metals Co., Ltd.</v>
      </c>
      <c r="S54" s="225" t="str">
        <f t="shared" ca="1" si="6"/>
        <v>JP</v>
      </c>
      <c r="T54" s="225" t="str">
        <f ca="1">IF(B54="","",IF(ISERROR(MATCH($J54,SorP!$B$1:$B$6230,0)),"",INDIRECT("'SorP'!$A$"&amp;MATCH($J54,SorP!$B$1:$B$6230,0))))</f>
        <v>JP-05</v>
      </c>
      <c r="U54" s="241"/>
      <c r="V54" s="275">
        <f>IF(C54="",NA(),MATCH($B54&amp;$C54,'Smelter Look-up'!$J:$J,0))</f>
        <v>525</v>
      </c>
      <c r="W54" s="276"/>
      <c r="X54" s="276">
        <f t="shared" si="7"/>
        <v>0</v>
      </c>
      <c r="Y54" s="276"/>
      <c r="Z54" s="276"/>
      <c r="AB54" s="278" t="str">
        <f t="shared" si="8"/>
        <v>TungstenJapan New Metals Co., Ltd.</v>
      </c>
    </row>
    <row r="55" spans="1:28" s="277" customFormat="1" ht="114.75">
      <c r="A55" s="216" t="s">
        <v>819</v>
      </c>
      <c r="B55" s="217" t="s">
        <v>1156</v>
      </c>
      <c r="C55" s="347" t="s">
        <v>152</v>
      </c>
      <c r="D55" s="217" t="s">
        <v>152</v>
      </c>
      <c r="E55" s="217" t="s">
        <v>1123</v>
      </c>
      <c r="F55" s="217" t="s">
        <v>819</v>
      </c>
      <c r="G55" s="217" t="s">
        <v>15514</v>
      </c>
      <c r="H55" s="348" t="s">
        <v>15721</v>
      </c>
      <c r="I55" s="349" t="s">
        <v>1812</v>
      </c>
      <c r="J55" s="349" t="s">
        <v>15710</v>
      </c>
      <c r="K55" s="350" t="s">
        <v>15722</v>
      </c>
      <c r="L55" s="350" t="s">
        <v>15723</v>
      </c>
      <c r="M55" s="350"/>
      <c r="N55" s="350" t="s">
        <v>15713</v>
      </c>
      <c r="O55" s="350" t="s">
        <v>15714</v>
      </c>
      <c r="P55" s="351" t="s">
        <v>498</v>
      </c>
      <c r="Q55" s="352" t="s">
        <v>15715</v>
      </c>
      <c r="R55" s="217" t="str">
        <f ca="1">IF(ISERROR($V55),"",OFFSET('Smelter Look-up'!$C$4,$V55-4,0)&amp;"")</f>
        <v>Ganzhou Huaxing Tungsten Products Co., Ltd.</v>
      </c>
      <c r="S55" s="225" t="str">
        <f t="shared" ca="1" si="6"/>
        <v>CN</v>
      </c>
      <c r="T55" s="225" t="str">
        <f ca="1">IF(B55="","",IF(ISERROR(MATCH($J55,SorP!$B$1:$B$6230,0)),"",INDIRECT("'SorP'!$A$"&amp;MATCH($J55,SorP!$B$1:$B$6230,0))))</f>
        <v/>
      </c>
      <c r="U55" s="241"/>
      <c r="V55" s="275">
        <f>IF(C55="",NA(),MATCH($B55&amp;$C55,'Smelter Look-up'!$J:$J,0))</f>
        <v>508</v>
      </c>
      <c r="W55" s="276"/>
      <c r="X55" s="276">
        <f t="shared" si="7"/>
        <v>0</v>
      </c>
      <c r="Y55" s="276"/>
      <c r="Z55" s="276"/>
      <c r="AB55" s="278" t="str">
        <f t="shared" si="8"/>
        <v>TungstenGanzhou Huaxing Tungsten Products Co., Ltd.</v>
      </c>
    </row>
    <row r="56" spans="1:28" s="277" customFormat="1" ht="63.75">
      <c r="A56" s="216" t="s">
        <v>823</v>
      </c>
      <c r="B56" s="217" t="s">
        <v>1156</v>
      </c>
      <c r="C56" s="347" t="s">
        <v>1406</v>
      </c>
      <c r="D56" s="217" t="s">
        <v>1406</v>
      </c>
      <c r="E56" s="217" t="s">
        <v>1123</v>
      </c>
      <c r="F56" s="217" t="s">
        <v>823</v>
      </c>
      <c r="G56" s="217" t="s">
        <v>15514</v>
      </c>
      <c r="H56" s="348" t="s">
        <v>15724</v>
      </c>
      <c r="I56" s="349" t="s">
        <v>15725</v>
      </c>
      <c r="J56" s="349" t="s">
        <v>1876</v>
      </c>
      <c r="K56" s="350" t="s">
        <v>15726</v>
      </c>
      <c r="L56" s="350" t="s">
        <v>15727</v>
      </c>
      <c r="M56" s="350"/>
      <c r="N56" s="350" t="s">
        <v>15728</v>
      </c>
      <c r="O56" s="350" t="s">
        <v>15714</v>
      </c>
      <c r="P56" s="351" t="s">
        <v>498</v>
      </c>
      <c r="Q56" s="352" t="s">
        <v>15715</v>
      </c>
      <c r="R56" s="217" t="str">
        <f ca="1">IF(ISERROR($V56),"",OFFSET('Smelter Look-up'!$C$4,$V56-4,0)&amp;"")</f>
        <v>Xiamen Tungsten Co., Ltd.</v>
      </c>
      <c r="S56" s="225" t="str">
        <f t="shared" ca="1" si="6"/>
        <v>CN</v>
      </c>
      <c r="T56" s="225" t="str">
        <f ca="1">IF(B56="","",IF(ISERROR(MATCH($J56,SorP!$B$1:$B$6230,0)),"",INDIRECT("'SorP'!$A$"&amp;MATCH($J56,SorP!$B$1:$B$6230,0))))</f>
        <v/>
      </c>
      <c r="U56" s="241"/>
      <c r="V56" s="275">
        <f>IF(C56="",NA(),MATCH($B56&amp;$C56,'Smelter Look-up'!$J:$J,0))</f>
        <v>558</v>
      </c>
      <c r="W56" s="276"/>
      <c r="X56" s="276">
        <f t="shared" si="7"/>
        <v>0</v>
      </c>
      <c r="Y56" s="276"/>
      <c r="Z56" s="276"/>
      <c r="AB56" s="278" t="str">
        <f t="shared" si="8"/>
        <v>TungstenXiamen Tungsten Co., Ltd.</v>
      </c>
    </row>
    <row r="57" spans="1:28" s="277" customFormat="1" ht="76.5">
      <c r="A57" s="216" t="s">
        <v>148</v>
      </c>
      <c r="B57" s="217" t="s">
        <v>1156</v>
      </c>
      <c r="C57" s="347" t="s">
        <v>159</v>
      </c>
      <c r="D57" s="217" t="s">
        <v>159</v>
      </c>
      <c r="E57" s="217" t="s">
        <v>1123</v>
      </c>
      <c r="F57" s="217" t="s">
        <v>148</v>
      </c>
      <c r="G57" s="217" t="s">
        <v>15514</v>
      </c>
      <c r="H57" s="348" t="s">
        <v>2483</v>
      </c>
      <c r="I57" s="349" t="s">
        <v>1876</v>
      </c>
      <c r="J57" s="349" t="s">
        <v>1876</v>
      </c>
      <c r="K57" s="350" t="s">
        <v>15726</v>
      </c>
      <c r="L57" s="350" t="s">
        <v>15727</v>
      </c>
      <c r="M57" s="350"/>
      <c r="N57" s="350" t="s">
        <v>15729</v>
      </c>
      <c r="O57" s="350" t="s">
        <v>15730</v>
      </c>
      <c r="P57" s="351" t="s">
        <v>498</v>
      </c>
      <c r="Q57" s="352" t="s">
        <v>15715</v>
      </c>
      <c r="R57" s="217" t="str">
        <f ca="1">IF(ISERROR($V57),"",OFFSET('Smelter Look-up'!$C$4,$V57-4,0)&amp;"")</f>
        <v>Xiamen Tungsten (H.C.) Co., Ltd.</v>
      </c>
      <c r="S57" s="225" t="str">
        <f t="shared" ca="1" si="6"/>
        <v>CN</v>
      </c>
      <c r="T57" s="225" t="str">
        <f ca="1">IF(B57="","",IF(ISERROR(MATCH($J57,SorP!$B$1:$B$6230,0)),"",INDIRECT("'SorP'!$A$"&amp;MATCH($J57,SorP!$B$1:$B$6230,0))))</f>
        <v/>
      </c>
      <c r="U57" s="241"/>
      <c r="V57" s="275">
        <f>IF(C57="",NA(),MATCH($B57&amp;$C57,'Smelter Look-up'!$J:$J,0))</f>
        <v>557</v>
      </c>
      <c r="W57" s="276"/>
      <c r="X57" s="276">
        <f t="shared" si="7"/>
        <v>0</v>
      </c>
      <c r="Y57" s="276"/>
      <c r="Z57" s="276"/>
      <c r="AB57" s="278" t="str">
        <f t="shared" si="8"/>
        <v>TungstenXiamen Tungsten (H.C.) Co., Ltd.</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9">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0">IF(AND(C68="Smelter not listed",OR(LEN(D68)=0,LEN(E68)=0)),1,0)</f>
        <v>0</v>
      </c>
      <c r="Y68" s="276"/>
      <c r="Z68" s="276"/>
      <c r="AB68" s="278" t="str">
        <f t="shared" ref="AB68" si="11">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2">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3">IF(AND(C69="Smelter not listed",OR(LEN(D69)=0,LEN(E69)=0)),1,0)</f>
        <v>0</v>
      </c>
      <c r="Y69" s="276"/>
      <c r="Z69" s="276"/>
      <c r="AB69" s="278" t="str">
        <f t="shared" ref="AB69:AB100" si="14">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5">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6">IF(AND(C101="Smelter not listed",OR(LEN(D101)=0,LEN(E101)=0)),1,0)</f>
        <v>0</v>
      </c>
      <c r="Y101" s="276"/>
      <c r="Z101" s="276"/>
      <c r="AB101" s="278" t="str">
        <f t="shared" ref="AB101:AB131" si="17">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18">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19">IF(AND(C132="Smelter not listed",OR(LEN(D132)=0,LEN(E132)=0)),1,0)</f>
        <v>0</v>
      </c>
      <c r="Y132" s="276"/>
      <c r="Z132" s="276"/>
      <c r="AB132" s="278" t="str">
        <f t="shared" ref="AB132" si="20">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1">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2">IF(AND(C133="Smelter not listed",OR(LEN(D133)=0,LEN(E133)=0)),1,0)</f>
        <v>0</v>
      </c>
      <c r="Y133" s="276"/>
      <c r="Z133" s="276"/>
      <c r="AB133" s="278" t="str">
        <f t="shared" ref="AB133:AB164" si="23">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4">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5">IF(AND(C165="Smelter not listed",OR(LEN(D165)=0,LEN(E165)=0)),1,0)</f>
        <v>0</v>
      </c>
      <c r="Y165" s="276"/>
      <c r="Z165" s="276"/>
      <c r="AB165" s="278" t="str">
        <f t="shared" ref="AB165:AB195" si="26">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cfRule type="expression" dxfId="43" priority="46" stopIfTrue="1">
      <formula>IF(B585="",TRUE)</formula>
    </cfRule>
    <cfRule type="expression" dxfId="42" priority="57" stopIfTrue="1">
      <formula>IF(AND(COUNTIF(MetalSmelter,B585&amp;C585)=0,LEN(C585)&gt;0),TRUE,FALSE)</formula>
    </cfRule>
  </conditionalFormatting>
  <conditionalFormatting sqref="D58:D2503">
    <cfRule type="expression" dxfId="41" priority="40" stopIfTrue="1">
      <formula>IF(AND(LEN($C58)&gt;0,($C58&lt;&gt;"Smelter Not Listed")),1,0)</formula>
    </cfRule>
    <cfRule type="expression" dxfId="40" priority="65" stopIfTrue="1">
      <formula>IF(AND(D58="",$C58=$X$4),TRUE)</formula>
    </cfRule>
    <cfRule type="expression" dxfId="39" priority="66" stopIfTrue="1">
      <formula>IF(FIND("!",D58),TRUE)</formula>
    </cfRule>
  </conditionalFormatting>
  <conditionalFormatting sqref="G585:G2503 G5:G57">
    <cfRule type="expression" dxfId="38" priority="67" stopIfTrue="1">
      <formula>IF(FIND("Enter smelter details",G5),TRUE)</formula>
    </cfRule>
  </conditionalFormatting>
  <conditionalFormatting sqref="R5:R2504 E58:E2503">
    <cfRule type="expression" dxfId="37" priority="53" stopIfTrue="1">
      <formula>IF(AND(E5="",$C5=$X$4),TRUE)</formula>
    </cfRule>
    <cfRule type="expression" dxfId="36" priority="54" stopIfTrue="1">
      <formula>IF(FIND("!",E5),TRUE)</formula>
    </cfRule>
  </conditionalFormatting>
  <conditionalFormatting sqref="F585:F2503 F5:F57">
    <cfRule type="expression" dxfId="35" priority="44" stopIfTrue="1">
      <formula>IF(AND(LEN($A5)&gt;0,$A5&lt;&gt;$F5),TRUE,FALSE)</formula>
    </cfRule>
  </conditionalFormatting>
  <conditionalFormatting sqref="C585:C2503 C5:C57">
    <cfRule type="expression" dxfId="34" priority="43" stopIfTrue="1">
      <formula>IF(AND(B5&lt;&gt;"",C5=""),TRUE)</formula>
    </cfRule>
  </conditionalFormatting>
  <conditionalFormatting sqref="B58:B584">
    <cfRule type="expression" dxfId="33" priority="22" stopIfTrue="1">
      <formula>IF(B58="",TRUE)</formula>
    </cfRule>
    <cfRule type="expression" dxfId="32" priority="25" stopIfTrue="1">
      <formula>IF(AND(COUNTIF(MetalSmelter,B58&amp;C58)=0,LEN(C58)&gt;0),TRUE,FALSE)</formula>
    </cfRule>
  </conditionalFormatting>
  <conditionalFormatting sqref="G58:G584">
    <cfRule type="expression" dxfId="31" priority="28" stopIfTrue="1">
      <formula>IF(FIND("Enter smelter details",G58),TRUE)</formula>
    </cfRule>
  </conditionalFormatting>
  <conditionalFormatting sqref="F58:F584">
    <cfRule type="expression" dxfId="30" priority="21" stopIfTrue="1">
      <formula>IF(AND(LEN($A58)&gt;0,$A58&lt;&gt;$F58),TRUE,FALSE)</formula>
    </cfRule>
  </conditionalFormatting>
  <conditionalFormatting sqref="C58:C584">
    <cfRule type="expression" dxfId="29" priority="20" stopIfTrue="1">
      <formula>IF(AND(B58&lt;&gt;"",C58=""),TRUE)</formula>
    </cfRule>
  </conditionalFormatting>
  <conditionalFormatting sqref="D5:D57">
    <cfRule type="expression" dxfId="28" priority="1" stopIfTrue="1">
      <formula>IF(AND(LEN($C5) &gt;0, ($C5 &lt;&gt; "Smelter Not Listed")),1,0)</formula>
    </cfRule>
    <cfRule type="expression" dxfId="27" priority="6" stopIfTrue="1">
      <formula>IF(AND(D5="",$C5=$X$4),TRUE)</formula>
    </cfRule>
    <cfRule type="expression" dxfId="26" priority="7" stopIfTrue="1">
      <formula>IF(FIND("!",D5),TRUE)</formula>
    </cfRule>
  </conditionalFormatting>
  <conditionalFormatting sqref="E5:E57">
    <cfRule type="expression" dxfId="25" priority="4" stopIfTrue="1">
      <formula>IF(AND(E5="",$C5=$X$4),TRUE)</formula>
    </cfRule>
    <cfRule type="expression" dxfId="24" priority="5" stopIfTrue="1">
      <formula>IF(FIND("!",E5),TRUE)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EUROQUARTZ LIMITED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TREBLE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atreble@euroquartz.co.uk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 1460230000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TREBLE</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atreble@euroquartz.co.uk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List'!AB$5:AB$2503,"Tantalum?*")&gt;0),0,1)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921</v>
      </c>
      <c r="C4" s="452"/>
      <c r="D4" s="45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2020 Responsible Minerals Initiative. All rights reserved.</v>
      </c>
      <c r="C1001" s="455"/>
      <c r="D1001" s="45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2020-08-27T12:48:17Z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